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DieseArbeitsmappe" defaultThemeVersion="124226"/>
  <mc:AlternateContent xmlns:mc="http://schemas.openxmlformats.org/markup-compatibility/2006">
    <mc:Choice Requires="x15">
      <x15ac:absPath xmlns:x15ac="http://schemas.microsoft.com/office/spreadsheetml/2010/11/ac" url="\\Nasfix\fb20\8_Steuern\8_VergnSteuer\Formulare_VgSt\Steuererklaerung_mit_Ausfuellfunktion\Steuererkl_ab_Juli_2026\"/>
    </mc:Choice>
  </mc:AlternateContent>
  <xr:revisionPtr revIDLastSave="0" documentId="13_ncr:1_{8469F8CA-A158-4F95-9BE7-D2AF458630D3}" xr6:coauthVersionLast="47" xr6:coauthVersionMax="47" xr10:uidLastSave="{00000000-0000-0000-0000-000000000000}"/>
  <workbookProtection workbookAlgorithmName="SHA-512" workbookHashValue="WM9xVXBVbovwGdBLQfQhrjD+XgSLz31xbQ/Sn5EB3ot0N815hlguHxSMr0qIwZIZIZKA4umRXmdaA/1S13Uwnw==" workbookSaltValue="tP+OC+3SIa9G/kGV4R1Xtg==" workbookSpinCount="100000" lockStructure="1"/>
  <bookViews>
    <workbookView xWindow="-120" yWindow="-120" windowWidth="29040" windowHeight="15840" tabRatio="662" activeTab="4" xr2:uid="{00000000-000D-0000-FFFF-FFFF00000000}"/>
  </bookViews>
  <sheets>
    <sheet name="AufstOrt 1" sheetId="1" r:id="rId1"/>
    <sheet name="AufstOrt 2" sheetId="26" r:id="rId2"/>
    <sheet name="AufstOrt 3" sheetId="27" r:id="rId3"/>
    <sheet name="AufstOrt 4" sheetId="28" r:id="rId4"/>
    <sheet name="AufstOrt 5" sheetId="29" r:id="rId5"/>
    <sheet name="ZusStell alle AufstOrte" sheetId="24" r:id="rId6"/>
    <sheet name="Seite 2_Seite 3 Unterschrift" sheetId="25" r:id="rId7"/>
  </sheets>
  <definedNames>
    <definedName name="_xlnm.Print_Area" localSheetId="0">'AufstOrt 1'!$A$1:$N$130</definedName>
    <definedName name="_xlnm.Print_Area" localSheetId="1">'AufstOrt 2'!$A$1:$N$130</definedName>
    <definedName name="_xlnm.Print_Area" localSheetId="2">'AufstOrt 3'!$A$1:$N$130</definedName>
    <definedName name="_xlnm.Print_Area" localSheetId="3">'AufstOrt 4'!$A$1:$N$130</definedName>
    <definedName name="_xlnm.Print_Area" localSheetId="4">'AufstOrt 5'!$A$1:$N$130</definedName>
    <definedName name="_xlnm.Print_Area" localSheetId="6">'Seite 2_Seite 3 Unterschrift'!$B$1:$O$46</definedName>
    <definedName name="_xlnm.Print_Area" localSheetId="5">'ZusStell alle AufstOrte'!$A$1:$M$58</definedName>
    <definedName name="Z_79D53B4D_FE61_4A92_8A3B_50FD9A67B1F2_.wvu.PrintArea" localSheetId="0" hidden="1">'AufstOrt 1'!$B$2:$N$130</definedName>
    <definedName name="Z_79D53B4D_FE61_4A92_8A3B_50FD9A67B1F2_.wvu.PrintArea" localSheetId="1" hidden="1">'AufstOrt 2'!$B$2:$N$130</definedName>
    <definedName name="Z_79D53B4D_FE61_4A92_8A3B_50FD9A67B1F2_.wvu.PrintArea" localSheetId="2" hidden="1">'AufstOrt 3'!$B$2:$N$130</definedName>
    <definedName name="Z_79D53B4D_FE61_4A92_8A3B_50FD9A67B1F2_.wvu.PrintArea" localSheetId="3" hidden="1">'AufstOrt 4'!$B$2:$N$130</definedName>
    <definedName name="Z_79D53B4D_FE61_4A92_8A3B_50FD9A67B1F2_.wvu.PrintArea" localSheetId="4" hidden="1">'AufstOrt 5'!$B$2:$N$130</definedName>
    <definedName name="Z_79D53B4D_FE61_4A92_8A3B_50FD9A67B1F2_.wvu.PrintArea" localSheetId="6" hidden="1">'Seite 2_Seite 3 Unterschrift'!$B$1:$O$46</definedName>
    <definedName name="Z_79D53B4D_FE61_4A92_8A3B_50FD9A67B1F2_.wvu.PrintArea" localSheetId="5" hidden="1">'ZusStell alle AufstOrte'!$A$1:$M$58</definedName>
  </definedNames>
  <calcPr calcId="191029"/>
  <customWorkbookViews>
    <customWorkbookView name="Vergnügungssteuer-Formular mehr als 6 Geräte" guid="{79D53B4D-FE61-4A92-8A3B-50FD9A67B1F2}" maximized="1" windowWidth="1276" windowHeight="807" activeSheetId="2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6" i="29" l="1"/>
  <c r="M16" i="28"/>
  <c r="M16" i="27"/>
  <c r="M16" i="26"/>
  <c r="H16" i="29"/>
  <c r="H16" i="28"/>
  <c r="H16" i="27"/>
  <c r="H16" i="26"/>
  <c r="H9" i="24" l="1"/>
  <c r="E9" i="24"/>
  <c r="T42" i="24"/>
  <c r="D42" i="24" s="1"/>
  <c r="T43" i="24"/>
  <c r="D43" i="24" s="1"/>
  <c r="T44" i="24"/>
  <c r="D44" i="24" s="1"/>
  <c r="T45" i="24"/>
  <c r="D45" i="24" s="1"/>
  <c r="T46" i="24"/>
  <c r="D46" i="24" s="1"/>
  <c r="T47" i="24"/>
  <c r="D47" i="24" s="1"/>
  <c r="T48" i="24"/>
  <c r="D48" i="24" s="1"/>
  <c r="T49" i="24"/>
  <c r="D49" i="24" s="1"/>
  <c r="T50" i="24"/>
  <c r="D50" i="24" s="1"/>
  <c r="T51" i="24"/>
  <c r="D51" i="24" s="1"/>
  <c r="T52" i="24"/>
  <c r="D52" i="24" s="1"/>
  <c r="T53" i="24"/>
  <c r="D53" i="24" s="1"/>
  <c r="T54" i="24"/>
  <c r="D54" i="24" s="1"/>
  <c r="J6" i="24"/>
  <c r="D8" i="25" s="1"/>
  <c r="T22" i="24"/>
  <c r="D22" i="24" s="1"/>
  <c r="T23" i="24"/>
  <c r="D23" i="24" s="1"/>
  <c r="T24" i="24"/>
  <c r="D24" i="24" s="1"/>
  <c r="T25" i="24"/>
  <c r="D25" i="24" s="1"/>
  <c r="T26" i="24"/>
  <c r="D26" i="24" s="1"/>
  <c r="T21" i="24"/>
  <c r="D21" i="24" s="1"/>
  <c r="AF116" i="29"/>
  <c r="AF117" i="29"/>
  <c r="AF118" i="29"/>
  <c r="AF119" i="29"/>
  <c r="AF120" i="29"/>
  <c r="AF121" i="29"/>
  <c r="AF122" i="29"/>
  <c r="AF123" i="29"/>
  <c r="AF124" i="29"/>
  <c r="AF125" i="29"/>
  <c r="AF126" i="29"/>
  <c r="AF127" i="29"/>
  <c r="AF128" i="29"/>
  <c r="AF115" i="29"/>
  <c r="AF84" i="29"/>
  <c r="AF85" i="29"/>
  <c r="AF86" i="29"/>
  <c r="AF87" i="29"/>
  <c r="AF88" i="29"/>
  <c r="AF89" i="29"/>
  <c r="AF90" i="29"/>
  <c r="AF91" i="29"/>
  <c r="AF92" i="29"/>
  <c r="AF93" i="29"/>
  <c r="AF94" i="29"/>
  <c r="AF95" i="29"/>
  <c r="AF96" i="29"/>
  <c r="AF83" i="29"/>
  <c r="AF52" i="29"/>
  <c r="AF53" i="29"/>
  <c r="AF54" i="29"/>
  <c r="AF55" i="29"/>
  <c r="AF56" i="29"/>
  <c r="AF57" i="29"/>
  <c r="AF58" i="29"/>
  <c r="AF59" i="29"/>
  <c r="AF60" i="29"/>
  <c r="AF61" i="29"/>
  <c r="AF62" i="29"/>
  <c r="AF63" i="29"/>
  <c r="AF64" i="29"/>
  <c r="AF51" i="29"/>
  <c r="AF25" i="29"/>
  <c r="AF26" i="29"/>
  <c r="AF27" i="29"/>
  <c r="AF28" i="29"/>
  <c r="AF29" i="29"/>
  <c r="AF30" i="29"/>
  <c r="E9" i="29"/>
  <c r="T20" i="24"/>
  <c r="D20" i="24" s="1"/>
  <c r="E13" i="29" s="1"/>
  <c r="AF24" i="29"/>
  <c r="C24" i="29" s="1"/>
  <c r="K24" i="29" s="1"/>
  <c r="E9" i="28"/>
  <c r="T19" i="24"/>
  <c r="D19" i="24" s="1"/>
  <c r="E13" i="28" s="1"/>
  <c r="E9" i="27"/>
  <c r="T18" i="24"/>
  <c r="D18" i="24" s="1"/>
  <c r="E13" i="27" s="1"/>
  <c r="E9" i="26"/>
  <c r="T17" i="24"/>
  <c r="D17" i="24" s="1"/>
  <c r="E13" i="26" s="1"/>
  <c r="AF116" i="1"/>
  <c r="AF117" i="1"/>
  <c r="C117" i="1" s="1"/>
  <c r="K117" i="1" s="1"/>
  <c r="AF118" i="1"/>
  <c r="AF119" i="1"/>
  <c r="AF120" i="1"/>
  <c r="AF121" i="1"/>
  <c r="C121" i="1" s="1"/>
  <c r="K121" i="1" s="1"/>
  <c r="AF122" i="1"/>
  <c r="AF123" i="1"/>
  <c r="C123" i="1" s="1"/>
  <c r="K123" i="1" s="1"/>
  <c r="AF124" i="1"/>
  <c r="AF125" i="1"/>
  <c r="C125" i="1" s="1"/>
  <c r="K125" i="1" s="1"/>
  <c r="AF126" i="1"/>
  <c r="AF127" i="1"/>
  <c r="AF128" i="1"/>
  <c r="AF115" i="1"/>
  <c r="E9" i="1"/>
  <c r="T16" i="24"/>
  <c r="D16" i="24" s="1"/>
  <c r="E13" i="1" s="1"/>
  <c r="AF84" i="1"/>
  <c r="AF85" i="1"/>
  <c r="AF86" i="1"/>
  <c r="AF87" i="1"/>
  <c r="AF88" i="1"/>
  <c r="AF89" i="1"/>
  <c r="C89" i="1" s="1"/>
  <c r="K89" i="1" s="1"/>
  <c r="AF90" i="1"/>
  <c r="AF91" i="1"/>
  <c r="C91" i="1" s="1"/>
  <c r="K91" i="1" s="1"/>
  <c r="AF92" i="1"/>
  <c r="AF93" i="1"/>
  <c r="AF94" i="1"/>
  <c r="AF95" i="1"/>
  <c r="C95" i="1" s="1"/>
  <c r="K95" i="1" s="1"/>
  <c r="AF96" i="1"/>
  <c r="AF83" i="1"/>
  <c r="C83" i="1" s="1"/>
  <c r="AF52" i="1"/>
  <c r="AF53" i="1"/>
  <c r="AF54" i="1"/>
  <c r="AF55" i="1"/>
  <c r="C55" i="1" s="1"/>
  <c r="K55" i="1" s="1"/>
  <c r="AF56" i="1"/>
  <c r="AF57" i="1"/>
  <c r="C57" i="1" s="1"/>
  <c r="K57" i="1" s="1"/>
  <c r="AF58" i="1"/>
  <c r="AF59" i="1"/>
  <c r="C59" i="1" s="1"/>
  <c r="K59" i="1" s="1"/>
  <c r="AF60" i="1"/>
  <c r="AF61" i="1"/>
  <c r="C61" i="1" s="1"/>
  <c r="K61" i="1" s="1"/>
  <c r="AF62" i="1"/>
  <c r="AF63" i="1"/>
  <c r="AF64" i="1"/>
  <c r="AF51" i="1"/>
  <c r="C51" i="1" s="1"/>
  <c r="K51" i="1" s="1"/>
  <c r="AF25" i="1"/>
  <c r="AF26" i="1"/>
  <c r="AF27" i="1"/>
  <c r="AF28" i="1"/>
  <c r="AF29" i="1"/>
  <c r="AF30" i="1"/>
  <c r="AF24" i="1"/>
  <c r="K8" i="24"/>
  <c r="G8" i="24"/>
  <c r="U54" i="24"/>
  <c r="F54" i="24" s="1"/>
  <c r="U53" i="24"/>
  <c r="F53" i="24" s="1"/>
  <c r="U52" i="24"/>
  <c r="F52" i="24" s="1"/>
  <c r="U51" i="24"/>
  <c r="F51" i="24" s="1"/>
  <c r="U50" i="24"/>
  <c r="F50" i="24" s="1"/>
  <c r="U49" i="24"/>
  <c r="F49" i="24" s="1"/>
  <c r="U46" i="24"/>
  <c r="F46" i="24" s="1"/>
  <c r="U48" i="24"/>
  <c r="F48" i="24" s="1"/>
  <c r="U47" i="24"/>
  <c r="F47" i="24" s="1"/>
  <c r="E11" i="24"/>
  <c r="H11" i="24"/>
  <c r="B99" i="29"/>
  <c r="B67" i="29" s="1"/>
  <c r="M97" i="29" s="1"/>
  <c r="U45" i="24"/>
  <c r="F45" i="24" s="1"/>
  <c r="U44" i="24"/>
  <c r="F44" i="24" s="1"/>
  <c r="U43" i="24"/>
  <c r="F43" i="24" s="1"/>
  <c r="U42" i="24"/>
  <c r="F42" i="24" s="1"/>
  <c r="U26" i="24"/>
  <c r="F26" i="24" s="1"/>
  <c r="U25" i="24"/>
  <c r="F25" i="24" s="1"/>
  <c r="U24" i="24"/>
  <c r="F24" i="24" s="1"/>
  <c r="U23" i="24"/>
  <c r="F23" i="24" s="1"/>
  <c r="U22" i="24"/>
  <c r="F22" i="24" s="1"/>
  <c r="U21" i="24"/>
  <c r="F21" i="24" s="1"/>
  <c r="U20" i="24"/>
  <c r="F20" i="24" s="1"/>
  <c r="H13" i="29" s="1"/>
  <c r="H9" i="29"/>
  <c r="K21" i="29"/>
  <c r="K22" i="29"/>
  <c r="AG24" i="29"/>
  <c r="D24" i="29"/>
  <c r="AH24" i="29"/>
  <c r="E24" i="29" s="1"/>
  <c r="AI24" i="29"/>
  <c r="F24" i="29" s="1"/>
  <c r="AJ24" i="29"/>
  <c r="G24" i="29" s="1"/>
  <c r="AK24" i="29"/>
  <c r="H24" i="29"/>
  <c r="AL24" i="29"/>
  <c r="C25" i="29"/>
  <c r="AG25" i="29"/>
  <c r="D25" i="29"/>
  <c r="AH25" i="29"/>
  <c r="E25" i="29" s="1"/>
  <c r="AI25" i="29"/>
  <c r="F25" i="29"/>
  <c r="AJ25" i="29"/>
  <c r="G25" i="29" s="1"/>
  <c r="AK25" i="29"/>
  <c r="H25" i="29"/>
  <c r="AL25" i="29"/>
  <c r="K25" i="29"/>
  <c r="C26" i="29"/>
  <c r="K26" i="29"/>
  <c r="AG26" i="29"/>
  <c r="D26" i="29" s="1"/>
  <c r="AH26" i="29"/>
  <c r="E26" i="29" s="1"/>
  <c r="AI26" i="29"/>
  <c r="F26" i="29"/>
  <c r="AJ26" i="29"/>
  <c r="G26" i="29" s="1"/>
  <c r="AK26" i="29"/>
  <c r="H26" i="29" s="1"/>
  <c r="AL26" i="29"/>
  <c r="C27" i="29"/>
  <c r="AG27" i="29"/>
  <c r="D27" i="29" s="1"/>
  <c r="AH27" i="29"/>
  <c r="E27" i="29" s="1"/>
  <c r="AI27" i="29"/>
  <c r="F27" i="29"/>
  <c r="AJ27" i="29"/>
  <c r="G27" i="29"/>
  <c r="AK27" i="29"/>
  <c r="H27" i="29"/>
  <c r="AL27" i="29"/>
  <c r="K27" i="29"/>
  <c r="C28" i="29"/>
  <c r="K28" i="29" s="1"/>
  <c r="AG28" i="29"/>
  <c r="D28" i="29" s="1"/>
  <c r="AH28" i="29"/>
  <c r="E28" i="29" s="1"/>
  <c r="AI28" i="29"/>
  <c r="F28" i="29"/>
  <c r="AJ28" i="29"/>
  <c r="G28" i="29"/>
  <c r="AK28" i="29"/>
  <c r="H28" i="29"/>
  <c r="AL28" i="29"/>
  <c r="I28" i="29" s="1"/>
  <c r="M28" i="29"/>
  <c r="AE28" i="29" s="1"/>
  <c r="AC28" i="29"/>
  <c r="C29" i="29"/>
  <c r="K29" i="29" s="1"/>
  <c r="AG29" i="29"/>
  <c r="D29" i="29" s="1"/>
  <c r="AH29" i="29"/>
  <c r="E29" i="29" s="1"/>
  <c r="AI29" i="29"/>
  <c r="F29" i="29" s="1"/>
  <c r="AJ29" i="29"/>
  <c r="G29" i="29" s="1"/>
  <c r="AK29" i="29"/>
  <c r="H29" i="29" s="1"/>
  <c r="AL29" i="29"/>
  <c r="C30" i="29"/>
  <c r="K30" i="29" s="1"/>
  <c r="AG30" i="29"/>
  <c r="D30" i="29" s="1"/>
  <c r="AH30" i="29"/>
  <c r="E30" i="29" s="1"/>
  <c r="AI30" i="29"/>
  <c r="F30" i="29" s="1"/>
  <c r="AJ30" i="29"/>
  <c r="G30" i="29" s="1"/>
  <c r="AK30" i="29"/>
  <c r="H30" i="29" s="1"/>
  <c r="AL30" i="29"/>
  <c r="AC30" i="29" s="1"/>
  <c r="H42" i="29"/>
  <c r="H74" i="29" s="1"/>
  <c r="M42" i="29"/>
  <c r="K48" i="29" s="1"/>
  <c r="C51" i="29"/>
  <c r="K51" i="29" s="1"/>
  <c r="AG51" i="29"/>
  <c r="D51" i="29" s="1"/>
  <c r="AH51" i="29"/>
  <c r="E51" i="29" s="1"/>
  <c r="AI51" i="29"/>
  <c r="F51" i="29"/>
  <c r="AJ51" i="29"/>
  <c r="G51" i="29" s="1"/>
  <c r="AK51" i="29"/>
  <c r="H51" i="29" s="1"/>
  <c r="AL51" i="29"/>
  <c r="C52" i="29"/>
  <c r="AG52" i="29"/>
  <c r="D52" i="29" s="1"/>
  <c r="AH52" i="29"/>
  <c r="E52" i="29" s="1"/>
  <c r="AI52" i="29"/>
  <c r="F52" i="29"/>
  <c r="AJ52" i="29"/>
  <c r="G52" i="29" s="1"/>
  <c r="AK52" i="29"/>
  <c r="H52" i="29" s="1"/>
  <c r="AL52" i="29"/>
  <c r="K52" i="29"/>
  <c r="C53" i="29"/>
  <c r="K53" i="29" s="1"/>
  <c r="AG53" i="29"/>
  <c r="D53" i="29" s="1"/>
  <c r="AH53" i="29"/>
  <c r="E53" i="29" s="1"/>
  <c r="AI53" i="29"/>
  <c r="F53" i="29" s="1"/>
  <c r="AJ53" i="29"/>
  <c r="G53" i="29" s="1"/>
  <c r="AK53" i="29"/>
  <c r="H53" i="29" s="1"/>
  <c r="AL53" i="29"/>
  <c r="I53" i="29" s="1"/>
  <c r="M53" i="29"/>
  <c r="AE53" i="29" s="1"/>
  <c r="AC53" i="29"/>
  <c r="C54" i="29"/>
  <c r="K54" i="29" s="1"/>
  <c r="AG54" i="29"/>
  <c r="D54" i="29" s="1"/>
  <c r="AH54" i="29"/>
  <c r="E54" i="29" s="1"/>
  <c r="AI54" i="29"/>
  <c r="F54" i="29" s="1"/>
  <c r="AJ54" i="29"/>
  <c r="G54" i="29" s="1"/>
  <c r="AK54" i="29"/>
  <c r="H54" i="29" s="1"/>
  <c r="AL54" i="29"/>
  <c r="C55" i="29"/>
  <c r="K55" i="29" s="1"/>
  <c r="AG55" i="29"/>
  <c r="D55" i="29" s="1"/>
  <c r="AH55" i="29"/>
  <c r="E55" i="29" s="1"/>
  <c r="AI55" i="29"/>
  <c r="F55" i="29"/>
  <c r="AJ55" i="29"/>
  <c r="G55" i="29" s="1"/>
  <c r="AK55" i="29"/>
  <c r="H55" i="29" s="1"/>
  <c r="AL55" i="29"/>
  <c r="C56" i="29"/>
  <c r="K56" i="29" s="1"/>
  <c r="AG56" i="29"/>
  <c r="D56" i="29" s="1"/>
  <c r="AH56" i="29"/>
  <c r="E56" i="29" s="1"/>
  <c r="AI56" i="29"/>
  <c r="F56" i="29"/>
  <c r="AJ56" i="29"/>
  <c r="G56" i="29" s="1"/>
  <c r="AK56" i="29"/>
  <c r="H56" i="29" s="1"/>
  <c r="AL56" i="29"/>
  <c r="I56" i="29" s="1"/>
  <c r="C57" i="29"/>
  <c r="K57" i="29" s="1"/>
  <c r="AG57" i="29"/>
  <c r="D57" i="29" s="1"/>
  <c r="AH57" i="29"/>
  <c r="E57" i="29" s="1"/>
  <c r="AI57" i="29"/>
  <c r="F57" i="29" s="1"/>
  <c r="AJ57" i="29"/>
  <c r="G57" i="29" s="1"/>
  <c r="AK57" i="29"/>
  <c r="H57" i="29" s="1"/>
  <c r="AL57" i="29"/>
  <c r="I57" i="29" s="1"/>
  <c r="M57" i="29"/>
  <c r="AE57" i="29" s="1"/>
  <c r="AC57" i="29"/>
  <c r="C58" i="29"/>
  <c r="K58" i="29" s="1"/>
  <c r="AG58" i="29"/>
  <c r="D58" i="29" s="1"/>
  <c r="AH58" i="29"/>
  <c r="E58" i="29" s="1"/>
  <c r="AI58" i="29"/>
  <c r="F58" i="29" s="1"/>
  <c r="AJ58" i="29"/>
  <c r="G58" i="29" s="1"/>
  <c r="AK58" i="29"/>
  <c r="H58" i="29" s="1"/>
  <c r="AL58" i="29"/>
  <c r="C59" i="29"/>
  <c r="K59" i="29" s="1"/>
  <c r="AG59" i="29"/>
  <c r="D59" i="29" s="1"/>
  <c r="AH59" i="29"/>
  <c r="E59" i="29" s="1"/>
  <c r="AI59" i="29"/>
  <c r="F59" i="29"/>
  <c r="AJ59" i="29"/>
  <c r="G59" i="29" s="1"/>
  <c r="AK59" i="29"/>
  <c r="H59" i="29"/>
  <c r="AL59" i="29"/>
  <c r="C60" i="29"/>
  <c r="K60" i="29" s="1"/>
  <c r="AG60" i="29"/>
  <c r="D60" i="29"/>
  <c r="AH60" i="29"/>
  <c r="E60" i="29" s="1"/>
  <c r="AI60" i="29"/>
  <c r="F60" i="29"/>
  <c r="AJ60" i="29"/>
  <c r="G60" i="29" s="1"/>
  <c r="AK60" i="29"/>
  <c r="H60" i="29" s="1"/>
  <c r="AL60" i="29"/>
  <c r="AC60" i="29" s="1"/>
  <c r="C61" i="29"/>
  <c r="K61" i="29" s="1"/>
  <c r="AG61" i="29"/>
  <c r="D61" i="29" s="1"/>
  <c r="AH61" i="29"/>
  <c r="E61" i="29" s="1"/>
  <c r="AI61" i="29"/>
  <c r="F61" i="29" s="1"/>
  <c r="AJ61" i="29"/>
  <c r="G61" i="29"/>
  <c r="AK61" i="29"/>
  <c r="H61" i="29" s="1"/>
  <c r="AL61" i="29"/>
  <c r="M61" i="29" s="1"/>
  <c r="AE61" i="29" s="1"/>
  <c r="I61" i="29"/>
  <c r="AC61" i="29"/>
  <c r="C62" i="29"/>
  <c r="K62" i="29" s="1"/>
  <c r="AG62" i="29"/>
  <c r="D62" i="29" s="1"/>
  <c r="AH62" i="29"/>
  <c r="E62" i="29"/>
  <c r="AI62" i="29"/>
  <c r="F62" i="29" s="1"/>
  <c r="AJ62" i="29"/>
  <c r="G62" i="29"/>
  <c r="AK62" i="29"/>
  <c r="H62" i="29" s="1"/>
  <c r="AL62" i="29"/>
  <c r="C63" i="29"/>
  <c r="K63" i="29" s="1"/>
  <c r="AG63" i="29"/>
  <c r="D63" i="29"/>
  <c r="AH63" i="29"/>
  <c r="E63" i="29" s="1"/>
  <c r="AI63" i="29"/>
  <c r="F63" i="29"/>
  <c r="AJ63" i="29"/>
  <c r="G63" i="29" s="1"/>
  <c r="AK63" i="29"/>
  <c r="H63" i="29"/>
  <c r="AL63" i="29"/>
  <c r="I63" i="29"/>
  <c r="C64" i="29"/>
  <c r="AG64" i="29"/>
  <c r="D64" i="29"/>
  <c r="AH64" i="29"/>
  <c r="E64" i="29" s="1"/>
  <c r="AI64" i="29"/>
  <c r="F64" i="29"/>
  <c r="AJ64" i="29"/>
  <c r="G64" i="29" s="1"/>
  <c r="AK64" i="29"/>
  <c r="H64" i="29" s="1"/>
  <c r="AL64" i="29"/>
  <c r="K64" i="29"/>
  <c r="I65" i="29"/>
  <c r="L65" i="29"/>
  <c r="G68" i="29"/>
  <c r="K68" i="29"/>
  <c r="E71" i="29"/>
  <c r="K71" i="29"/>
  <c r="L71" i="29"/>
  <c r="C83" i="29"/>
  <c r="K83" i="29" s="1"/>
  <c r="M71" i="29" s="1"/>
  <c r="N71" i="29"/>
  <c r="I82" i="29"/>
  <c r="M82" i="29"/>
  <c r="AG83" i="29"/>
  <c r="D83" i="29" s="1"/>
  <c r="AH83" i="29"/>
  <c r="E83" i="29" s="1"/>
  <c r="AI83" i="29"/>
  <c r="F83" i="29" s="1"/>
  <c r="AJ83" i="29"/>
  <c r="G83" i="29" s="1"/>
  <c r="AK83" i="29"/>
  <c r="H83" i="29" s="1"/>
  <c r="AL83" i="29"/>
  <c r="AC83" i="29" s="1"/>
  <c r="C84" i="29"/>
  <c r="K84" i="29" s="1"/>
  <c r="AG84" i="29"/>
  <c r="D84" i="29" s="1"/>
  <c r="AH84" i="29"/>
  <c r="E84" i="29" s="1"/>
  <c r="AI84" i="29"/>
  <c r="F84" i="29"/>
  <c r="AJ84" i="29"/>
  <c r="G84" i="29" s="1"/>
  <c r="AK84" i="29"/>
  <c r="H84" i="29" s="1"/>
  <c r="AL84" i="29"/>
  <c r="AC84" i="29" s="1"/>
  <c r="C85" i="29"/>
  <c r="K85" i="29" s="1"/>
  <c r="AG85" i="29"/>
  <c r="D85" i="29" s="1"/>
  <c r="AH85" i="29"/>
  <c r="E85" i="29" s="1"/>
  <c r="AI85" i="29"/>
  <c r="F85" i="29" s="1"/>
  <c r="AJ85" i="29"/>
  <c r="G85" i="29" s="1"/>
  <c r="AK85" i="29"/>
  <c r="H85" i="29" s="1"/>
  <c r="AL85" i="29"/>
  <c r="I85" i="29"/>
  <c r="C86" i="29"/>
  <c r="K86" i="29" s="1"/>
  <c r="AG86" i="29"/>
  <c r="D86" i="29" s="1"/>
  <c r="AH86" i="29"/>
  <c r="E86" i="29" s="1"/>
  <c r="AI86" i="29"/>
  <c r="F86" i="29" s="1"/>
  <c r="AJ86" i="29"/>
  <c r="G86" i="29"/>
  <c r="AK86" i="29"/>
  <c r="H86" i="29" s="1"/>
  <c r="AL86" i="29"/>
  <c r="C87" i="29"/>
  <c r="K87" i="29" s="1"/>
  <c r="AG87" i="29"/>
  <c r="D87" i="29" s="1"/>
  <c r="AH87" i="29"/>
  <c r="E87" i="29" s="1"/>
  <c r="AI87" i="29"/>
  <c r="F87" i="29"/>
  <c r="AJ87" i="29"/>
  <c r="G87" i="29" s="1"/>
  <c r="AK87" i="29"/>
  <c r="H87" i="29"/>
  <c r="AL87" i="29"/>
  <c r="I87" i="29" s="1"/>
  <c r="C88" i="29"/>
  <c r="K88" i="29" s="1"/>
  <c r="AG88" i="29"/>
  <c r="D88" i="29"/>
  <c r="AH88" i="29"/>
  <c r="E88" i="29" s="1"/>
  <c r="AI88" i="29"/>
  <c r="F88" i="29"/>
  <c r="AJ88" i="29"/>
  <c r="G88" i="29" s="1"/>
  <c r="AK88" i="29"/>
  <c r="H88" i="29" s="1"/>
  <c r="AL88" i="29"/>
  <c r="C89" i="29"/>
  <c r="K89" i="29" s="1"/>
  <c r="AG89" i="29"/>
  <c r="D89" i="29" s="1"/>
  <c r="AH89" i="29"/>
  <c r="E89" i="29" s="1"/>
  <c r="AI89" i="29"/>
  <c r="F89" i="29" s="1"/>
  <c r="AJ89" i="29"/>
  <c r="G89" i="29"/>
  <c r="AK89" i="29"/>
  <c r="H89" i="29" s="1"/>
  <c r="AL89" i="29"/>
  <c r="C90" i="29"/>
  <c r="K90" i="29" s="1"/>
  <c r="AG90" i="29"/>
  <c r="D90" i="29" s="1"/>
  <c r="AH90" i="29"/>
  <c r="E90" i="29" s="1"/>
  <c r="AI90" i="29"/>
  <c r="F90" i="29" s="1"/>
  <c r="AJ90" i="29"/>
  <c r="G90" i="29"/>
  <c r="AK90" i="29"/>
  <c r="H90" i="29" s="1"/>
  <c r="AL90" i="29"/>
  <c r="C91" i="29"/>
  <c r="K91" i="29" s="1"/>
  <c r="AG91" i="29"/>
  <c r="D91" i="29" s="1"/>
  <c r="AH91" i="29"/>
  <c r="E91" i="29" s="1"/>
  <c r="AI91" i="29"/>
  <c r="F91" i="29" s="1"/>
  <c r="AJ91" i="29"/>
  <c r="G91" i="29" s="1"/>
  <c r="AK91" i="29"/>
  <c r="H91" i="29"/>
  <c r="AL91" i="29"/>
  <c r="C92" i="29"/>
  <c r="AG92" i="29"/>
  <c r="D92" i="29"/>
  <c r="AH92" i="29"/>
  <c r="E92" i="29" s="1"/>
  <c r="AI92" i="29"/>
  <c r="F92" i="29"/>
  <c r="AJ92" i="29"/>
  <c r="G92" i="29" s="1"/>
  <c r="AK92" i="29"/>
  <c r="H92" i="29" s="1"/>
  <c r="AL92" i="29"/>
  <c r="K92" i="29"/>
  <c r="C93" i="29"/>
  <c r="K93" i="29" s="1"/>
  <c r="AG93" i="29"/>
  <c r="D93" i="29" s="1"/>
  <c r="AH93" i="29"/>
  <c r="E93" i="29" s="1"/>
  <c r="AI93" i="29"/>
  <c r="F93" i="29" s="1"/>
  <c r="AJ93" i="29"/>
  <c r="G93" i="29" s="1"/>
  <c r="AK93" i="29"/>
  <c r="H93" i="29" s="1"/>
  <c r="AL93" i="29"/>
  <c r="I93" i="29" s="1"/>
  <c r="C94" i="29"/>
  <c r="K94" i="29" s="1"/>
  <c r="AG94" i="29"/>
  <c r="D94" i="29" s="1"/>
  <c r="AH94" i="29"/>
  <c r="E94" i="29" s="1"/>
  <c r="AI94" i="29"/>
  <c r="F94" i="29" s="1"/>
  <c r="AJ94" i="29"/>
  <c r="G94" i="29" s="1"/>
  <c r="AK94" i="29"/>
  <c r="H94" i="29" s="1"/>
  <c r="AL94" i="29"/>
  <c r="C95" i="29"/>
  <c r="K95" i="29" s="1"/>
  <c r="AG95" i="29"/>
  <c r="D95" i="29" s="1"/>
  <c r="AH95" i="29"/>
  <c r="E95" i="29" s="1"/>
  <c r="AI95" i="29"/>
  <c r="F95" i="29" s="1"/>
  <c r="AJ95" i="29"/>
  <c r="G95" i="29"/>
  <c r="AK95" i="29"/>
  <c r="H95" i="29" s="1"/>
  <c r="AL95" i="29"/>
  <c r="M95" i="29" s="1"/>
  <c r="AE95" i="29" s="1"/>
  <c r="C96" i="29"/>
  <c r="K96" i="29" s="1"/>
  <c r="AG96" i="29"/>
  <c r="D96" i="29" s="1"/>
  <c r="AH96" i="29"/>
  <c r="E96" i="29" s="1"/>
  <c r="AI96" i="29"/>
  <c r="F96" i="29" s="1"/>
  <c r="AJ96" i="29"/>
  <c r="G96" i="29"/>
  <c r="AK96" i="29"/>
  <c r="H96" i="29" s="1"/>
  <c r="AL96" i="29"/>
  <c r="AC96" i="29" s="1"/>
  <c r="C97" i="29"/>
  <c r="I97" i="29"/>
  <c r="C98" i="29"/>
  <c r="G100" i="29"/>
  <c r="K100" i="29"/>
  <c r="E103" i="29"/>
  <c r="K103" i="29"/>
  <c r="L103" i="29"/>
  <c r="C115" i="29"/>
  <c r="K115" i="29" s="1"/>
  <c r="M103" i="29" s="1"/>
  <c r="N103" i="29"/>
  <c r="I114" i="29"/>
  <c r="M114" i="29"/>
  <c r="AG115" i="29"/>
  <c r="D115" i="29" s="1"/>
  <c r="AH115" i="29"/>
  <c r="E115" i="29" s="1"/>
  <c r="AI115" i="29"/>
  <c r="F115" i="29" s="1"/>
  <c r="AJ115" i="29"/>
  <c r="G115" i="29"/>
  <c r="AK115" i="29"/>
  <c r="H115" i="29" s="1"/>
  <c r="AL115" i="29"/>
  <c r="AC115" i="29" s="1"/>
  <c r="C116" i="29"/>
  <c r="K116" i="29" s="1"/>
  <c r="AG116" i="29"/>
  <c r="D116" i="29" s="1"/>
  <c r="AH116" i="29"/>
  <c r="E116" i="29" s="1"/>
  <c r="AI116" i="29"/>
  <c r="F116" i="29"/>
  <c r="AJ116" i="29"/>
  <c r="G116" i="29" s="1"/>
  <c r="AK116" i="29"/>
  <c r="H116" i="29" s="1"/>
  <c r="AL116" i="29"/>
  <c r="C117" i="29"/>
  <c r="K117" i="29" s="1"/>
  <c r="AG117" i="29"/>
  <c r="D117" i="29" s="1"/>
  <c r="AH117" i="29"/>
  <c r="E117" i="29" s="1"/>
  <c r="AI117" i="29"/>
  <c r="F117" i="29" s="1"/>
  <c r="AJ117" i="29"/>
  <c r="G117" i="29" s="1"/>
  <c r="AK117" i="29"/>
  <c r="H117" i="29" s="1"/>
  <c r="AL117" i="29"/>
  <c r="AC117" i="29" s="1"/>
  <c r="C118" i="29"/>
  <c r="K118" i="29" s="1"/>
  <c r="AG118" i="29"/>
  <c r="D118" i="29" s="1"/>
  <c r="AH118" i="29"/>
  <c r="E118" i="29" s="1"/>
  <c r="AI118" i="29"/>
  <c r="F118" i="29" s="1"/>
  <c r="AJ118" i="29"/>
  <c r="G118" i="29" s="1"/>
  <c r="AK118" i="29"/>
  <c r="H118" i="29" s="1"/>
  <c r="AL118" i="29"/>
  <c r="AC118" i="29" s="1"/>
  <c r="I118" i="29"/>
  <c r="C119" i="29"/>
  <c r="K119" i="29" s="1"/>
  <c r="AG119" i="29"/>
  <c r="D119" i="29" s="1"/>
  <c r="AH119" i="29"/>
  <c r="E119" i="29" s="1"/>
  <c r="AI119" i="29"/>
  <c r="F119" i="29"/>
  <c r="AJ119" i="29"/>
  <c r="G119" i="29" s="1"/>
  <c r="AK119" i="29"/>
  <c r="H119" i="29" s="1"/>
  <c r="AL119" i="29"/>
  <c r="I119" i="29" s="1"/>
  <c r="C120" i="29"/>
  <c r="K120" i="29" s="1"/>
  <c r="AG120" i="29"/>
  <c r="D120" i="29" s="1"/>
  <c r="AH120" i="29"/>
  <c r="E120" i="29" s="1"/>
  <c r="AI120" i="29"/>
  <c r="F120" i="29" s="1"/>
  <c r="AJ120" i="29"/>
  <c r="G120" i="29" s="1"/>
  <c r="AK120" i="29"/>
  <c r="H120" i="29" s="1"/>
  <c r="AL120" i="29"/>
  <c r="AC120" i="29" s="1"/>
  <c r="I120" i="29"/>
  <c r="C121" i="29"/>
  <c r="K121" i="29" s="1"/>
  <c r="AG121" i="29"/>
  <c r="D121" i="29"/>
  <c r="AH121" i="29"/>
  <c r="E121" i="29" s="1"/>
  <c r="AI121" i="29"/>
  <c r="F121" i="29"/>
  <c r="AJ121" i="29"/>
  <c r="G121" i="29" s="1"/>
  <c r="AK121" i="29"/>
  <c r="H121" i="29" s="1"/>
  <c r="AL121" i="29"/>
  <c r="AC121" i="29" s="1"/>
  <c r="C122" i="29"/>
  <c r="K122" i="29" s="1"/>
  <c r="AG122" i="29"/>
  <c r="D122" i="29" s="1"/>
  <c r="AH122" i="29"/>
  <c r="E122" i="29" s="1"/>
  <c r="AI122" i="29"/>
  <c r="F122" i="29" s="1"/>
  <c r="AJ122" i="29"/>
  <c r="G122" i="29" s="1"/>
  <c r="AK122" i="29"/>
  <c r="H122" i="29"/>
  <c r="AL122" i="29"/>
  <c r="M122" i="29" s="1"/>
  <c r="AE122" i="29" s="1"/>
  <c r="C123" i="29"/>
  <c r="K123" i="29"/>
  <c r="AG123" i="29"/>
  <c r="D123" i="29" s="1"/>
  <c r="AH123" i="29"/>
  <c r="E123" i="29" s="1"/>
  <c r="AI123" i="29"/>
  <c r="F123" i="29" s="1"/>
  <c r="AJ123" i="29"/>
  <c r="G123" i="29"/>
  <c r="AK123" i="29"/>
  <c r="H123" i="29" s="1"/>
  <c r="AL123" i="29"/>
  <c r="I123" i="29"/>
  <c r="C124" i="29"/>
  <c r="K124" i="29" s="1"/>
  <c r="AG124" i="29"/>
  <c r="D124" i="29" s="1"/>
  <c r="AH124" i="29"/>
  <c r="E124" i="29" s="1"/>
  <c r="AI124" i="29"/>
  <c r="F124" i="29"/>
  <c r="AJ124" i="29"/>
  <c r="G124" i="29" s="1"/>
  <c r="AK124" i="29"/>
  <c r="H124" i="29" s="1"/>
  <c r="AL124" i="29"/>
  <c r="C125" i="29"/>
  <c r="K125" i="29" s="1"/>
  <c r="AG125" i="29"/>
  <c r="D125" i="29" s="1"/>
  <c r="AH125" i="29"/>
  <c r="E125" i="29" s="1"/>
  <c r="AI125" i="29"/>
  <c r="F125" i="29" s="1"/>
  <c r="AJ125" i="29"/>
  <c r="G125" i="29"/>
  <c r="AK125" i="29"/>
  <c r="H125" i="29" s="1"/>
  <c r="AL125" i="29"/>
  <c r="AC125" i="29" s="1"/>
  <c r="C126" i="29"/>
  <c r="K126" i="29" s="1"/>
  <c r="AG126" i="29"/>
  <c r="D126" i="29" s="1"/>
  <c r="AH126" i="29"/>
  <c r="E126" i="29" s="1"/>
  <c r="AI126" i="29"/>
  <c r="F126" i="29" s="1"/>
  <c r="AJ126" i="29"/>
  <c r="G126" i="29"/>
  <c r="AK126" i="29"/>
  <c r="H126" i="29" s="1"/>
  <c r="AL126" i="29"/>
  <c r="C127" i="29"/>
  <c r="K127" i="29" s="1"/>
  <c r="AG127" i="29"/>
  <c r="D127" i="29" s="1"/>
  <c r="AH127" i="29"/>
  <c r="E127" i="29" s="1"/>
  <c r="AI127" i="29"/>
  <c r="F127" i="29"/>
  <c r="AJ127" i="29"/>
  <c r="G127" i="29" s="1"/>
  <c r="AK127" i="29"/>
  <c r="H127" i="29"/>
  <c r="AL127" i="29"/>
  <c r="C128" i="29"/>
  <c r="AG128" i="29"/>
  <c r="D128" i="29" s="1"/>
  <c r="AH128" i="29"/>
  <c r="E128" i="29" s="1"/>
  <c r="AI128" i="29"/>
  <c r="F128" i="29" s="1"/>
  <c r="AJ128" i="29"/>
  <c r="G128" i="29" s="1"/>
  <c r="AK128" i="29"/>
  <c r="H128" i="29" s="1"/>
  <c r="AL128" i="29"/>
  <c r="AC128" i="29" s="1"/>
  <c r="K128" i="29"/>
  <c r="C129" i="29"/>
  <c r="L129" i="29"/>
  <c r="C130" i="29"/>
  <c r="U19" i="24"/>
  <c r="F19" i="24" s="1"/>
  <c r="H13" i="28" s="1"/>
  <c r="G8" i="28"/>
  <c r="K21" i="28"/>
  <c r="K22" i="28"/>
  <c r="AF24" i="28"/>
  <c r="C24" i="28" s="1"/>
  <c r="AG24" i="28"/>
  <c r="D24" i="28"/>
  <c r="AH24" i="28"/>
  <c r="E24" i="28" s="1"/>
  <c r="AI24" i="28"/>
  <c r="F24" i="28"/>
  <c r="AJ24" i="28"/>
  <c r="G24" i="28" s="1"/>
  <c r="AK24" i="28"/>
  <c r="H24" i="28" s="1"/>
  <c r="AL24" i="28"/>
  <c r="I24" i="28" s="1"/>
  <c r="AF25" i="28"/>
  <c r="C25" i="28" s="1"/>
  <c r="K25" i="28" s="1"/>
  <c r="AG25" i="28"/>
  <c r="D25" i="28" s="1"/>
  <c r="AH25" i="28"/>
  <c r="E25" i="28" s="1"/>
  <c r="AI25" i="28"/>
  <c r="F25" i="28" s="1"/>
  <c r="AJ25" i="28"/>
  <c r="G25" i="28" s="1"/>
  <c r="AK25" i="28"/>
  <c r="H25" i="28"/>
  <c r="AL25" i="28"/>
  <c r="AF26" i="28"/>
  <c r="C26" i="28" s="1"/>
  <c r="K26" i="28" s="1"/>
  <c r="AG26" i="28"/>
  <c r="D26" i="28" s="1"/>
  <c r="AH26" i="28"/>
  <c r="E26" i="28" s="1"/>
  <c r="AI26" i="28"/>
  <c r="F26" i="28" s="1"/>
  <c r="AJ26" i="28"/>
  <c r="G26" i="28"/>
  <c r="AK26" i="28"/>
  <c r="H26" i="28" s="1"/>
  <c r="AL26" i="28"/>
  <c r="I26" i="28"/>
  <c r="AF27" i="28"/>
  <c r="C27" i="28" s="1"/>
  <c r="K27" i="28" s="1"/>
  <c r="AG27" i="28"/>
  <c r="D27" i="28" s="1"/>
  <c r="AH27" i="28"/>
  <c r="E27" i="28" s="1"/>
  <c r="AI27" i="28"/>
  <c r="F27" i="28" s="1"/>
  <c r="AJ27" i="28"/>
  <c r="G27" i="28" s="1"/>
  <c r="AK27" i="28"/>
  <c r="H27" i="28" s="1"/>
  <c r="AL27" i="28"/>
  <c r="I27" i="28" s="1"/>
  <c r="AF28" i="28"/>
  <c r="C28" i="28" s="1"/>
  <c r="K28" i="28" s="1"/>
  <c r="AG28" i="28"/>
  <c r="D28" i="28"/>
  <c r="AH28" i="28"/>
  <c r="E28" i="28" s="1"/>
  <c r="AI28" i="28"/>
  <c r="F28" i="28" s="1"/>
  <c r="AJ28" i="28"/>
  <c r="G28" i="28" s="1"/>
  <c r="AK28" i="28"/>
  <c r="H28" i="28"/>
  <c r="AL28" i="28"/>
  <c r="I28" i="28" s="1"/>
  <c r="AF29" i="28"/>
  <c r="C29" i="28" s="1"/>
  <c r="K29" i="28" s="1"/>
  <c r="AG29" i="28"/>
  <c r="D29" i="28"/>
  <c r="AH29" i="28"/>
  <c r="E29" i="28" s="1"/>
  <c r="AI29" i="28"/>
  <c r="F29" i="28" s="1"/>
  <c r="AJ29" i="28"/>
  <c r="G29" i="28" s="1"/>
  <c r="AK29" i="28"/>
  <c r="H29" i="28"/>
  <c r="AL29" i="28"/>
  <c r="I29" i="28" s="1"/>
  <c r="AF30" i="28"/>
  <c r="C30" i="28" s="1"/>
  <c r="K30" i="28" s="1"/>
  <c r="AG30" i="28"/>
  <c r="D30" i="28" s="1"/>
  <c r="AH30" i="28"/>
  <c r="E30" i="28" s="1"/>
  <c r="AI30" i="28"/>
  <c r="F30" i="28" s="1"/>
  <c r="AJ30" i="28"/>
  <c r="G30" i="28"/>
  <c r="AK30" i="28"/>
  <c r="H30" i="28" s="1"/>
  <c r="AL30" i="28"/>
  <c r="I30" i="28" s="1"/>
  <c r="AF115" i="28"/>
  <c r="AF116" i="28"/>
  <c r="AF117" i="28"/>
  <c r="AF118" i="28"/>
  <c r="AF119" i="28"/>
  <c r="C119" i="28" s="1"/>
  <c r="K119" i="28" s="1"/>
  <c r="AF120" i="28"/>
  <c r="AF121" i="28"/>
  <c r="AF122" i="28"/>
  <c r="AF123" i="28"/>
  <c r="AF124" i="28"/>
  <c r="C124" i="28" s="1"/>
  <c r="K124" i="28" s="1"/>
  <c r="AF125" i="28"/>
  <c r="AF126" i="28"/>
  <c r="AF127" i="28"/>
  <c r="AF128" i="28"/>
  <c r="AF83" i="28"/>
  <c r="AF84" i="28"/>
  <c r="AF85" i="28"/>
  <c r="AF86" i="28"/>
  <c r="AF87" i="28"/>
  <c r="C87" i="28" s="1"/>
  <c r="AF88" i="28"/>
  <c r="AF89" i="28"/>
  <c r="C89" i="28" s="1"/>
  <c r="K89" i="28" s="1"/>
  <c r="AF90" i="28"/>
  <c r="C90" i="28" s="1"/>
  <c r="K90" i="28" s="1"/>
  <c r="AF91" i="28"/>
  <c r="AF92" i="28"/>
  <c r="AF93" i="28"/>
  <c r="C93" i="28" s="1"/>
  <c r="K93" i="28" s="1"/>
  <c r="AF94" i="28"/>
  <c r="AF95" i="28"/>
  <c r="AF96" i="28"/>
  <c r="AF51" i="28"/>
  <c r="C51" i="28" s="1"/>
  <c r="K51" i="28" s="1"/>
  <c r="AF52" i="28"/>
  <c r="AF53" i="28"/>
  <c r="C53" i="28" s="1"/>
  <c r="K53" i="28" s="1"/>
  <c r="AF54" i="28"/>
  <c r="C54" i="28" s="1"/>
  <c r="K54" i="28" s="1"/>
  <c r="AF55" i="28"/>
  <c r="AF56" i="28"/>
  <c r="C56" i="28" s="1"/>
  <c r="K56" i="28" s="1"/>
  <c r="AF57" i="28"/>
  <c r="C57" i="28" s="1"/>
  <c r="K57" i="28" s="1"/>
  <c r="AF58" i="28"/>
  <c r="C58" i="28" s="1"/>
  <c r="K58" i="28" s="1"/>
  <c r="AF59" i="28"/>
  <c r="AF60" i="28"/>
  <c r="AF61" i="28"/>
  <c r="C61" i="28" s="1"/>
  <c r="K61" i="28" s="1"/>
  <c r="AF62" i="28"/>
  <c r="C62" i="28" s="1"/>
  <c r="K62" i="28" s="1"/>
  <c r="AF63" i="28"/>
  <c r="AF64" i="28"/>
  <c r="H42" i="28"/>
  <c r="K47" i="28" s="1"/>
  <c r="M42" i="28"/>
  <c r="K48" i="28" s="1"/>
  <c r="AG51" i="28"/>
  <c r="D51" i="28" s="1"/>
  <c r="AH51" i="28"/>
  <c r="E51" i="28" s="1"/>
  <c r="AI51" i="28"/>
  <c r="F51" i="28"/>
  <c r="AJ51" i="28"/>
  <c r="G51" i="28" s="1"/>
  <c r="AK51" i="28"/>
  <c r="H51" i="28" s="1"/>
  <c r="AL51" i="28"/>
  <c r="I51" i="28" s="1"/>
  <c r="C52" i="28"/>
  <c r="K52" i="28" s="1"/>
  <c r="AG52" i="28"/>
  <c r="D52" i="28" s="1"/>
  <c r="AH52" i="28"/>
  <c r="E52" i="28" s="1"/>
  <c r="AI52" i="28"/>
  <c r="F52" i="28" s="1"/>
  <c r="AJ52" i="28"/>
  <c r="G52" i="28"/>
  <c r="AK52" i="28"/>
  <c r="H52" i="28" s="1"/>
  <c r="AL52" i="28"/>
  <c r="I52" i="28" s="1"/>
  <c r="AG53" i="28"/>
  <c r="D53" i="28" s="1"/>
  <c r="AH53" i="28"/>
  <c r="E53" i="28" s="1"/>
  <c r="AI53" i="28"/>
  <c r="F53" i="28" s="1"/>
  <c r="AJ53" i="28"/>
  <c r="G53" i="28" s="1"/>
  <c r="AK53" i="28"/>
  <c r="H53" i="28" s="1"/>
  <c r="AL53" i="28"/>
  <c r="I53" i="28"/>
  <c r="AG54" i="28"/>
  <c r="D54" i="28" s="1"/>
  <c r="AH54" i="28"/>
  <c r="E54" i="28" s="1"/>
  <c r="AI54" i="28"/>
  <c r="F54" i="28" s="1"/>
  <c r="AJ54" i="28"/>
  <c r="G54" i="28" s="1"/>
  <c r="AK54" i="28"/>
  <c r="H54" i="28" s="1"/>
  <c r="AL54" i="28"/>
  <c r="I54" i="28"/>
  <c r="C55" i="28"/>
  <c r="K55" i="28" s="1"/>
  <c r="AG55" i="28"/>
  <c r="D55" i="28" s="1"/>
  <c r="AH55" i="28"/>
  <c r="E55" i="28" s="1"/>
  <c r="AI55" i="28"/>
  <c r="F55" i="28"/>
  <c r="AJ55" i="28"/>
  <c r="G55" i="28" s="1"/>
  <c r="AK55" i="28"/>
  <c r="H55" i="28" s="1"/>
  <c r="AL55" i="28"/>
  <c r="I55" i="28" s="1"/>
  <c r="AG56" i="28"/>
  <c r="D56" i="28" s="1"/>
  <c r="AH56" i="28"/>
  <c r="E56" i="28" s="1"/>
  <c r="AI56" i="28"/>
  <c r="F56" i="28" s="1"/>
  <c r="AJ56" i="28"/>
  <c r="G56" i="28"/>
  <c r="AK56" i="28"/>
  <c r="H56" i="28" s="1"/>
  <c r="AL56" i="28"/>
  <c r="I56" i="28" s="1"/>
  <c r="AG57" i="28"/>
  <c r="D57" i="28" s="1"/>
  <c r="AH57" i="28"/>
  <c r="E57" i="28" s="1"/>
  <c r="AI57" i="28"/>
  <c r="F57" i="28" s="1"/>
  <c r="AJ57" i="28"/>
  <c r="G57" i="28" s="1"/>
  <c r="AK57" i="28"/>
  <c r="H57" i="28" s="1"/>
  <c r="AL57" i="28"/>
  <c r="I57" i="28" s="1"/>
  <c r="AG58" i="28"/>
  <c r="D58" i="28" s="1"/>
  <c r="AH58" i="28"/>
  <c r="E58" i="28" s="1"/>
  <c r="AI58" i="28"/>
  <c r="F58" i="28" s="1"/>
  <c r="AJ58" i="28"/>
  <c r="G58" i="28"/>
  <c r="AK58" i="28"/>
  <c r="H58" i="28" s="1"/>
  <c r="AL58" i="28"/>
  <c r="I58" i="28" s="1"/>
  <c r="C59" i="28"/>
  <c r="K59" i="28" s="1"/>
  <c r="AG59" i="28"/>
  <c r="D59" i="28"/>
  <c r="AH59" i="28"/>
  <c r="E59" i="28" s="1"/>
  <c r="AI59" i="28"/>
  <c r="F59" i="28" s="1"/>
  <c r="AJ59" i="28"/>
  <c r="G59" i="28" s="1"/>
  <c r="AK59" i="28"/>
  <c r="H59" i="28"/>
  <c r="AL59" i="28"/>
  <c r="I59" i="28" s="1"/>
  <c r="AG60" i="28"/>
  <c r="D60" i="28" s="1"/>
  <c r="AH60" i="28"/>
  <c r="E60" i="28" s="1"/>
  <c r="AI60" i="28"/>
  <c r="F60" i="28" s="1"/>
  <c r="AJ60" i="28"/>
  <c r="G60" i="28"/>
  <c r="AK60" i="28"/>
  <c r="H60" i="28" s="1"/>
  <c r="AL60" i="28"/>
  <c r="I60" i="28" s="1"/>
  <c r="AG61" i="28"/>
  <c r="D61" i="28" s="1"/>
  <c r="AH61" i="28"/>
  <c r="E61" i="28" s="1"/>
  <c r="AI61" i="28"/>
  <c r="F61" i="28" s="1"/>
  <c r="AJ61" i="28"/>
  <c r="G61" i="28"/>
  <c r="AK61" i="28"/>
  <c r="H61" i="28" s="1"/>
  <c r="AL61" i="28"/>
  <c r="I61" i="28" s="1"/>
  <c r="AG62" i="28"/>
  <c r="D62" i="28" s="1"/>
  <c r="AH62" i="28"/>
  <c r="E62" i="28" s="1"/>
  <c r="AI62" i="28"/>
  <c r="F62" i="28" s="1"/>
  <c r="AJ62" i="28"/>
  <c r="G62" i="28" s="1"/>
  <c r="AK62" i="28"/>
  <c r="H62" i="28" s="1"/>
  <c r="AL62" i="28"/>
  <c r="I62" i="28"/>
  <c r="AG63" i="28"/>
  <c r="D63" i="28"/>
  <c r="AH63" i="28"/>
  <c r="E63" i="28" s="1"/>
  <c r="AI63" i="28"/>
  <c r="F63" i="28" s="1"/>
  <c r="AJ63" i="28"/>
  <c r="G63" i="28" s="1"/>
  <c r="AK63" i="28"/>
  <c r="H63" i="28"/>
  <c r="AL63" i="28"/>
  <c r="I63" i="28" s="1"/>
  <c r="C64" i="28"/>
  <c r="K64" i="28" s="1"/>
  <c r="AG64" i="28"/>
  <c r="D64" i="28" s="1"/>
  <c r="AH64" i="28"/>
  <c r="E64" i="28" s="1"/>
  <c r="AI64" i="28"/>
  <c r="F64" i="28" s="1"/>
  <c r="AJ64" i="28"/>
  <c r="G64" i="28" s="1"/>
  <c r="AK64" i="28"/>
  <c r="H64" i="28" s="1"/>
  <c r="AL64" i="28"/>
  <c r="I64" i="28" s="1"/>
  <c r="L65" i="28"/>
  <c r="L71" i="28"/>
  <c r="C83" i="28"/>
  <c r="K83" i="28" s="1"/>
  <c r="M71" i="28" s="1"/>
  <c r="N71" i="28"/>
  <c r="M74" i="28"/>
  <c r="K80" i="28" s="1"/>
  <c r="AG83" i="28"/>
  <c r="D83" i="28" s="1"/>
  <c r="AH83" i="28"/>
  <c r="E83" i="28" s="1"/>
  <c r="AI83" i="28"/>
  <c r="F83" i="28" s="1"/>
  <c r="AJ83" i="28"/>
  <c r="G83" i="28"/>
  <c r="AK83" i="28"/>
  <c r="H83" i="28" s="1"/>
  <c r="AL83" i="28"/>
  <c r="AC83" i="28" s="1"/>
  <c r="AG84" i="28"/>
  <c r="D84" i="28"/>
  <c r="AH84" i="28"/>
  <c r="E84" i="28" s="1"/>
  <c r="AI84" i="28"/>
  <c r="F84" i="28" s="1"/>
  <c r="AJ84" i="28"/>
  <c r="G84" i="28" s="1"/>
  <c r="AK84" i="28"/>
  <c r="H84" i="28"/>
  <c r="AL84" i="28"/>
  <c r="I84" i="28" s="1"/>
  <c r="C85" i="28"/>
  <c r="K85" i="28" s="1"/>
  <c r="AG85" i="28"/>
  <c r="D85" i="28" s="1"/>
  <c r="AH85" i="28"/>
  <c r="E85" i="28" s="1"/>
  <c r="AI85" i="28"/>
  <c r="F85" i="28" s="1"/>
  <c r="AJ85" i="28"/>
  <c r="G85" i="28" s="1"/>
  <c r="AK85" i="28"/>
  <c r="H85" i="28" s="1"/>
  <c r="AL85" i="28"/>
  <c r="I85" i="28" s="1"/>
  <c r="AG86" i="28"/>
  <c r="D86" i="28" s="1"/>
  <c r="AH86" i="28"/>
  <c r="E86" i="28" s="1"/>
  <c r="AI86" i="28"/>
  <c r="F86" i="28"/>
  <c r="AJ86" i="28"/>
  <c r="G86" i="28" s="1"/>
  <c r="AK86" i="28"/>
  <c r="H86" i="28" s="1"/>
  <c r="AL86" i="28"/>
  <c r="I86" i="28" s="1"/>
  <c r="K87" i="28"/>
  <c r="AG87" i="28"/>
  <c r="D87" i="28" s="1"/>
  <c r="AH87" i="28"/>
  <c r="E87" i="28"/>
  <c r="AI87" i="28"/>
  <c r="F87" i="28" s="1"/>
  <c r="AJ87" i="28"/>
  <c r="G87" i="28" s="1"/>
  <c r="AK87" i="28"/>
  <c r="H87" i="28" s="1"/>
  <c r="AL87" i="28"/>
  <c r="I87" i="28" s="1"/>
  <c r="AG88" i="28"/>
  <c r="D88" i="28" s="1"/>
  <c r="AH88" i="28"/>
  <c r="E88" i="28" s="1"/>
  <c r="AI88" i="28"/>
  <c r="F88" i="28"/>
  <c r="AJ88" i="28"/>
  <c r="G88" i="28" s="1"/>
  <c r="AK88" i="28"/>
  <c r="H88" i="28" s="1"/>
  <c r="AL88" i="28"/>
  <c r="M88" i="28" s="1"/>
  <c r="AE88" i="28" s="1"/>
  <c r="AG89" i="28"/>
  <c r="D89" i="28" s="1"/>
  <c r="AH89" i="28"/>
  <c r="E89" i="28" s="1"/>
  <c r="AI89" i="28"/>
  <c r="F89" i="28" s="1"/>
  <c r="AJ89" i="28"/>
  <c r="G89" i="28" s="1"/>
  <c r="AK89" i="28"/>
  <c r="H89" i="28" s="1"/>
  <c r="AL89" i="28"/>
  <c r="AC89" i="28" s="1"/>
  <c r="I89" i="28"/>
  <c r="AG90" i="28"/>
  <c r="D90" i="28" s="1"/>
  <c r="AH90" i="28"/>
  <c r="E90" i="28" s="1"/>
  <c r="AI90" i="28"/>
  <c r="F90" i="28" s="1"/>
  <c r="AJ90" i="28"/>
  <c r="G90" i="28" s="1"/>
  <c r="AK90" i="28"/>
  <c r="H90" i="28" s="1"/>
  <c r="AL90" i="28"/>
  <c r="I90" i="28" s="1"/>
  <c r="AG91" i="28"/>
  <c r="D91" i="28" s="1"/>
  <c r="AH91" i="28"/>
  <c r="E91" i="28" s="1"/>
  <c r="AI91" i="28"/>
  <c r="F91" i="28" s="1"/>
  <c r="AJ91" i="28"/>
  <c r="G91" i="28"/>
  <c r="AK91" i="28"/>
  <c r="H91" i="28" s="1"/>
  <c r="AL91" i="28"/>
  <c r="I91" i="28" s="1"/>
  <c r="AG92" i="28"/>
  <c r="D92" i="28"/>
  <c r="AH92" i="28"/>
  <c r="E92" i="28" s="1"/>
  <c r="AI92" i="28"/>
  <c r="F92" i="28" s="1"/>
  <c r="AJ92" i="28"/>
  <c r="G92" i="28" s="1"/>
  <c r="AK92" i="28"/>
  <c r="H92" i="28"/>
  <c r="AL92" i="28"/>
  <c r="I92" i="28" s="1"/>
  <c r="AG93" i="28"/>
  <c r="D93" i="28" s="1"/>
  <c r="AH93" i="28"/>
  <c r="E93" i="28" s="1"/>
  <c r="AI93" i="28"/>
  <c r="F93" i="28"/>
  <c r="AJ93" i="28"/>
  <c r="G93" i="28" s="1"/>
  <c r="AK93" i="28"/>
  <c r="H93" i="28" s="1"/>
  <c r="AL93" i="28"/>
  <c r="AG94" i="28"/>
  <c r="D94" i="28"/>
  <c r="AH94" i="28"/>
  <c r="E94" i="28" s="1"/>
  <c r="AI94" i="28"/>
  <c r="F94" i="28" s="1"/>
  <c r="AJ94" i="28"/>
  <c r="G94" i="28" s="1"/>
  <c r="AK94" i="28"/>
  <c r="H94" i="28"/>
  <c r="AL94" i="28"/>
  <c r="I94" i="28" s="1"/>
  <c r="C95" i="28"/>
  <c r="K95" i="28" s="1"/>
  <c r="AG95" i="28"/>
  <c r="D95" i="28"/>
  <c r="AH95" i="28"/>
  <c r="E95" i="28" s="1"/>
  <c r="AI95" i="28"/>
  <c r="F95" i="28" s="1"/>
  <c r="AJ95" i="28"/>
  <c r="G95" i="28" s="1"/>
  <c r="AK95" i="28"/>
  <c r="H95" i="28"/>
  <c r="AL95" i="28"/>
  <c r="I95" i="28" s="1"/>
  <c r="AG96" i="28"/>
  <c r="D96" i="28" s="1"/>
  <c r="AH96" i="28"/>
  <c r="E96" i="28" s="1"/>
  <c r="AI96" i="28"/>
  <c r="F96" i="28"/>
  <c r="AJ96" i="28"/>
  <c r="G96" i="28" s="1"/>
  <c r="AK96" i="28"/>
  <c r="H96" i="28" s="1"/>
  <c r="AL96" i="28"/>
  <c r="I96" i="28" s="1"/>
  <c r="L103" i="28"/>
  <c r="N103" i="28"/>
  <c r="AG115" i="28"/>
  <c r="D115" i="28" s="1"/>
  <c r="AH115" i="28"/>
  <c r="E115" i="28" s="1"/>
  <c r="AI115" i="28"/>
  <c r="F115" i="28" s="1"/>
  <c r="AJ115" i="28"/>
  <c r="G115" i="28"/>
  <c r="AK115" i="28"/>
  <c r="H115" i="28" s="1"/>
  <c r="AL115" i="28"/>
  <c r="I115" i="28" s="1"/>
  <c r="AG116" i="28"/>
  <c r="D116" i="28" s="1"/>
  <c r="AH116" i="28"/>
  <c r="E116" i="28" s="1"/>
  <c r="AI116" i="28"/>
  <c r="F116" i="28"/>
  <c r="AJ116" i="28"/>
  <c r="G116" i="28" s="1"/>
  <c r="AK116" i="28"/>
  <c r="H116" i="28" s="1"/>
  <c r="AL116" i="28"/>
  <c r="I116" i="28" s="1"/>
  <c r="C117" i="28"/>
  <c r="K117" i="28" s="1"/>
  <c r="AG117" i="28"/>
  <c r="D117" i="28" s="1"/>
  <c r="AH117" i="28"/>
  <c r="E117" i="28" s="1"/>
  <c r="AI117" i="28"/>
  <c r="F117" i="28"/>
  <c r="AJ117" i="28"/>
  <c r="G117" i="28" s="1"/>
  <c r="AK117" i="28"/>
  <c r="H117" i="28" s="1"/>
  <c r="AL117" i="28"/>
  <c r="I117" i="28" s="1"/>
  <c r="C118" i="28"/>
  <c r="K118" i="28"/>
  <c r="AG118" i="28"/>
  <c r="D118" i="28" s="1"/>
  <c r="AH118" i="28"/>
  <c r="E118" i="28" s="1"/>
  <c r="AI118" i="28"/>
  <c r="F118" i="28" s="1"/>
  <c r="AJ118" i="28"/>
  <c r="G118" i="28" s="1"/>
  <c r="AK118" i="28"/>
  <c r="H118" i="28" s="1"/>
  <c r="AL118" i="28"/>
  <c r="I118" i="28" s="1"/>
  <c r="AG119" i="28"/>
  <c r="D119" i="28" s="1"/>
  <c r="AH119" i="28"/>
  <c r="E119" i="28" s="1"/>
  <c r="AI119" i="28"/>
  <c r="F119" i="28" s="1"/>
  <c r="AJ119" i="28"/>
  <c r="G119" i="28"/>
  <c r="AK119" i="28"/>
  <c r="H119" i="28" s="1"/>
  <c r="AL119" i="28"/>
  <c r="I119" i="28" s="1"/>
  <c r="AG120" i="28"/>
  <c r="D120" i="28" s="1"/>
  <c r="AH120" i="28"/>
  <c r="E120" i="28" s="1"/>
  <c r="AI120" i="28"/>
  <c r="F120" i="28" s="1"/>
  <c r="AJ120" i="28"/>
  <c r="G120" i="28"/>
  <c r="AK120" i="28"/>
  <c r="H120" i="28" s="1"/>
  <c r="AL120" i="28"/>
  <c r="I120" i="28" s="1"/>
  <c r="AG121" i="28"/>
  <c r="D121" i="28" s="1"/>
  <c r="AH121" i="28"/>
  <c r="E121" i="28" s="1"/>
  <c r="AI121" i="28"/>
  <c r="F121" i="28"/>
  <c r="AJ121" i="28"/>
  <c r="G121" i="28" s="1"/>
  <c r="AK121" i="28"/>
  <c r="H121" i="28" s="1"/>
  <c r="AL121" i="28"/>
  <c r="I121" i="28" s="1"/>
  <c r="C122" i="28"/>
  <c r="K122" i="28" s="1"/>
  <c r="AG122" i="28"/>
  <c r="D122" i="28" s="1"/>
  <c r="AH122" i="28"/>
  <c r="E122" i="28" s="1"/>
  <c r="AI122" i="28"/>
  <c r="F122" i="28" s="1"/>
  <c r="AJ122" i="28"/>
  <c r="G122" i="28"/>
  <c r="AK122" i="28"/>
  <c r="H122" i="28" s="1"/>
  <c r="AL122" i="28"/>
  <c r="I122" i="28" s="1"/>
  <c r="AG123" i="28"/>
  <c r="D123" i="28"/>
  <c r="AH123" i="28"/>
  <c r="E123" i="28" s="1"/>
  <c r="AI123" i="28"/>
  <c r="F123" i="28" s="1"/>
  <c r="AJ123" i="28"/>
  <c r="G123" i="28" s="1"/>
  <c r="AK123" i="28"/>
  <c r="H123" i="28"/>
  <c r="AL123" i="28"/>
  <c r="AG124" i="28"/>
  <c r="D124" i="28" s="1"/>
  <c r="AH124" i="28"/>
  <c r="E124" i="28" s="1"/>
  <c r="AI124" i="28"/>
  <c r="F124" i="28" s="1"/>
  <c r="AJ124" i="28"/>
  <c r="G124" i="28"/>
  <c r="AK124" i="28"/>
  <c r="H124" i="28" s="1"/>
  <c r="AL124" i="28"/>
  <c r="I124" i="28" s="1"/>
  <c r="C125" i="28"/>
  <c r="K125" i="28" s="1"/>
  <c r="AG125" i="28"/>
  <c r="D125" i="28" s="1"/>
  <c r="AH125" i="28"/>
  <c r="E125" i="28" s="1"/>
  <c r="AI125" i="28"/>
  <c r="F125" i="28"/>
  <c r="AJ125" i="28"/>
  <c r="G125" i="28" s="1"/>
  <c r="AK125" i="28"/>
  <c r="H125" i="28" s="1"/>
  <c r="AL125" i="28"/>
  <c r="I125" i="28" s="1"/>
  <c r="C126" i="28"/>
  <c r="K126" i="28" s="1"/>
  <c r="AG126" i="28"/>
  <c r="D126" i="28" s="1"/>
  <c r="AH126" i="28"/>
  <c r="E126" i="28"/>
  <c r="AI126" i="28"/>
  <c r="F126" i="28" s="1"/>
  <c r="AJ126" i="28"/>
  <c r="G126" i="28" s="1"/>
  <c r="AK126" i="28"/>
  <c r="H126" i="28" s="1"/>
  <c r="AL126" i="28"/>
  <c r="I126" i="28" s="1"/>
  <c r="AG127" i="28"/>
  <c r="D127" i="28" s="1"/>
  <c r="AH127" i="28"/>
  <c r="E127" i="28" s="1"/>
  <c r="AI127" i="28"/>
  <c r="F127" i="28"/>
  <c r="AJ127" i="28"/>
  <c r="G127" i="28" s="1"/>
  <c r="AK127" i="28"/>
  <c r="H127" i="28" s="1"/>
  <c r="AL127" i="28"/>
  <c r="I127" i="28" s="1"/>
  <c r="AG128" i="28"/>
  <c r="D128" i="28" s="1"/>
  <c r="AH128" i="28"/>
  <c r="E128" i="28" s="1"/>
  <c r="AI128" i="28"/>
  <c r="F128" i="28" s="1"/>
  <c r="AJ128" i="28"/>
  <c r="G128" i="28" s="1"/>
  <c r="AK128" i="28"/>
  <c r="H128" i="28" s="1"/>
  <c r="AL128" i="28"/>
  <c r="I128" i="28"/>
  <c r="L129" i="28"/>
  <c r="U18" i="24"/>
  <c r="F18" i="24" s="1"/>
  <c r="H13" i="27" s="1"/>
  <c r="G8" i="27"/>
  <c r="K8" i="27"/>
  <c r="K21" i="27"/>
  <c r="K22" i="27"/>
  <c r="AF24" i="27"/>
  <c r="AG24" i="27"/>
  <c r="D24" i="27" s="1"/>
  <c r="AH24" i="27"/>
  <c r="E24" i="27" s="1"/>
  <c r="AI24" i="27"/>
  <c r="F24" i="27" s="1"/>
  <c r="AJ24" i="27"/>
  <c r="G24" i="27"/>
  <c r="AK24" i="27"/>
  <c r="H24" i="27" s="1"/>
  <c r="AL24" i="27"/>
  <c r="I24" i="27" s="1"/>
  <c r="AF25" i="27"/>
  <c r="AG25" i="27"/>
  <c r="D25" i="27" s="1"/>
  <c r="AH25" i="27"/>
  <c r="E25" i="27" s="1"/>
  <c r="AI25" i="27"/>
  <c r="F25" i="27"/>
  <c r="AJ25" i="27"/>
  <c r="G25" i="27"/>
  <c r="AK25" i="27"/>
  <c r="H25" i="27"/>
  <c r="AL25" i="27"/>
  <c r="I25" i="27" s="1"/>
  <c r="AF26" i="27"/>
  <c r="AG26" i="27"/>
  <c r="D26" i="27"/>
  <c r="AH26" i="27"/>
  <c r="E26" i="27" s="1"/>
  <c r="AI26" i="27"/>
  <c r="F26" i="27" s="1"/>
  <c r="AJ26" i="27"/>
  <c r="G26" i="27" s="1"/>
  <c r="AK26" i="27"/>
  <c r="H26" i="27"/>
  <c r="AL26" i="27"/>
  <c r="I26" i="27" s="1"/>
  <c r="AF27" i="27"/>
  <c r="AG27" i="27"/>
  <c r="D27" i="27" s="1"/>
  <c r="AH27" i="27"/>
  <c r="E27" i="27" s="1"/>
  <c r="AI27" i="27"/>
  <c r="F27" i="27" s="1"/>
  <c r="AJ27" i="27"/>
  <c r="G27" i="27" s="1"/>
  <c r="AK27" i="27"/>
  <c r="H27" i="27" s="1"/>
  <c r="AL27" i="27"/>
  <c r="I27" i="27" s="1"/>
  <c r="AF28" i="27"/>
  <c r="AG28" i="27"/>
  <c r="D28" i="27" s="1"/>
  <c r="AH28" i="27"/>
  <c r="E28" i="27" s="1"/>
  <c r="AI28" i="27"/>
  <c r="F28" i="27" s="1"/>
  <c r="AJ28" i="27"/>
  <c r="G28" i="27" s="1"/>
  <c r="AK28" i="27"/>
  <c r="H28" i="27" s="1"/>
  <c r="AL28" i="27"/>
  <c r="I28" i="27"/>
  <c r="AF29" i="27"/>
  <c r="AG29" i="27"/>
  <c r="D29" i="27" s="1"/>
  <c r="AH29" i="27"/>
  <c r="E29" i="27" s="1"/>
  <c r="AI29" i="27"/>
  <c r="F29" i="27"/>
  <c r="AJ29" i="27"/>
  <c r="G29" i="27" s="1"/>
  <c r="AK29" i="27"/>
  <c r="H29" i="27" s="1"/>
  <c r="AL29" i="27"/>
  <c r="I29" i="27" s="1"/>
  <c r="AF30" i="27"/>
  <c r="AG30" i="27"/>
  <c r="D30" i="27" s="1"/>
  <c r="AH30" i="27"/>
  <c r="E30" i="27" s="1"/>
  <c r="AI30" i="27"/>
  <c r="F30" i="27"/>
  <c r="AJ30" i="27"/>
  <c r="G30" i="27" s="1"/>
  <c r="AK30" i="27"/>
  <c r="H30" i="27" s="1"/>
  <c r="AL30" i="27"/>
  <c r="I30" i="27" s="1"/>
  <c r="AF115" i="27"/>
  <c r="AF116" i="27"/>
  <c r="AF117" i="27"/>
  <c r="AF118" i="27"/>
  <c r="AF119" i="27"/>
  <c r="AF120" i="27"/>
  <c r="C120" i="27" s="1"/>
  <c r="K120" i="27" s="1"/>
  <c r="AF121" i="27"/>
  <c r="AF122" i="27"/>
  <c r="C122" i="27" s="1"/>
  <c r="K122" i="27" s="1"/>
  <c r="AF123" i="27"/>
  <c r="C123" i="27" s="1"/>
  <c r="AF124" i="27"/>
  <c r="C124" i="27" s="1"/>
  <c r="K124" i="27" s="1"/>
  <c r="AF125" i="27"/>
  <c r="AF126" i="27"/>
  <c r="AF127" i="27"/>
  <c r="AF128" i="27"/>
  <c r="AF83" i="27"/>
  <c r="AF84" i="27"/>
  <c r="C84" i="27" s="1"/>
  <c r="K84" i="27" s="1"/>
  <c r="AF85" i="27"/>
  <c r="C85" i="27" s="1"/>
  <c r="K85" i="27" s="1"/>
  <c r="AF86" i="27"/>
  <c r="AF87" i="27"/>
  <c r="C87" i="27" s="1"/>
  <c r="K87" i="27" s="1"/>
  <c r="AF88" i="27"/>
  <c r="C88" i="27" s="1"/>
  <c r="K88" i="27" s="1"/>
  <c r="AF89" i="27"/>
  <c r="C89" i="27" s="1"/>
  <c r="K89" i="27" s="1"/>
  <c r="AF90" i="27"/>
  <c r="AF91" i="27"/>
  <c r="C91" i="27" s="1"/>
  <c r="K91" i="27" s="1"/>
  <c r="AF92" i="27"/>
  <c r="C92" i="27" s="1"/>
  <c r="AF93" i="27"/>
  <c r="AF94" i="27"/>
  <c r="AF95" i="27"/>
  <c r="AF96" i="27"/>
  <c r="C96" i="27" s="1"/>
  <c r="K96" i="27" s="1"/>
  <c r="AF51" i="27"/>
  <c r="C51" i="27" s="1"/>
  <c r="K51" i="27" s="1"/>
  <c r="AF52" i="27"/>
  <c r="C52" i="27" s="1"/>
  <c r="K52" i="27" s="1"/>
  <c r="AF53" i="27"/>
  <c r="AF54" i="27"/>
  <c r="AF55" i="27"/>
  <c r="C55" i="27" s="1"/>
  <c r="K55" i="27" s="1"/>
  <c r="AF56" i="27"/>
  <c r="C56" i="27"/>
  <c r="K56" i="27" s="1"/>
  <c r="AF57" i="27"/>
  <c r="AF58" i="27"/>
  <c r="AF59" i="27"/>
  <c r="C59" i="27" s="1"/>
  <c r="K59" i="27" s="1"/>
  <c r="AF60" i="27"/>
  <c r="AF61" i="27"/>
  <c r="AF62" i="27"/>
  <c r="AF63" i="27"/>
  <c r="C63" i="27" s="1"/>
  <c r="K63" i="27" s="1"/>
  <c r="AF64" i="27"/>
  <c r="H42" i="27"/>
  <c r="K47" i="27" s="1"/>
  <c r="M42" i="27"/>
  <c r="AG51" i="27"/>
  <c r="D51" i="27"/>
  <c r="AH51" i="27"/>
  <c r="E51" i="27" s="1"/>
  <c r="AI51" i="27"/>
  <c r="F51" i="27" s="1"/>
  <c r="AJ51" i="27"/>
  <c r="G51" i="27" s="1"/>
  <c r="AK51" i="27"/>
  <c r="H51" i="27" s="1"/>
  <c r="AL51" i="27"/>
  <c r="I51" i="27" s="1"/>
  <c r="AG52" i="27"/>
  <c r="D52" i="27" s="1"/>
  <c r="AH52" i="27"/>
  <c r="E52" i="27" s="1"/>
  <c r="AI52" i="27"/>
  <c r="F52" i="27"/>
  <c r="AJ52" i="27"/>
  <c r="G52" i="27"/>
  <c r="AK52" i="27"/>
  <c r="H52" i="27"/>
  <c r="AL52" i="27"/>
  <c r="I52" i="27" s="1"/>
  <c r="C53" i="27"/>
  <c r="K53" i="27" s="1"/>
  <c r="AG53" i="27"/>
  <c r="D53" i="27" s="1"/>
  <c r="AH53" i="27"/>
  <c r="E53" i="27" s="1"/>
  <c r="AI53" i="27"/>
  <c r="F53" i="27" s="1"/>
  <c r="AJ53" i="27"/>
  <c r="G53" i="27" s="1"/>
  <c r="AK53" i="27"/>
  <c r="H53" i="27" s="1"/>
  <c r="AL53" i="27"/>
  <c r="I53" i="27" s="1"/>
  <c r="C54" i="27"/>
  <c r="K54" i="27" s="1"/>
  <c r="AG54" i="27"/>
  <c r="D54" i="27" s="1"/>
  <c r="AH54" i="27"/>
  <c r="E54" i="27"/>
  <c r="AI54" i="27"/>
  <c r="F54" i="27" s="1"/>
  <c r="AJ54" i="27"/>
  <c r="G54" i="27" s="1"/>
  <c r="AK54" i="27"/>
  <c r="H54" i="27" s="1"/>
  <c r="AL54" i="27"/>
  <c r="I54" i="27" s="1"/>
  <c r="AC54" i="27"/>
  <c r="AG55" i="27"/>
  <c r="D55" i="27"/>
  <c r="AH55" i="27"/>
  <c r="E55" i="27" s="1"/>
  <c r="AI55" i="27"/>
  <c r="F55" i="27" s="1"/>
  <c r="AJ55" i="27"/>
  <c r="G55" i="27" s="1"/>
  <c r="AK55" i="27"/>
  <c r="H55" i="27" s="1"/>
  <c r="AL55" i="27"/>
  <c r="I55" i="27" s="1"/>
  <c r="AG56" i="27"/>
  <c r="D56" i="27" s="1"/>
  <c r="AH56" i="27"/>
  <c r="E56" i="27" s="1"/>
  <c r="AI56" i="27"/>
  <c r="F56" i="27"/>
  <c r="AJ56" i="27"/>
  <c r="G56" i="27"/>
  <c r="AK56" i="27"/>
  <c r="H56" i="27"/>
  <c r="AL56" i="27"/>
  <c r="I56" i="27"/>
  <c r="C57" i="27"/>
  <c r="K57" i="27"/>
  <c r="AG57" i="27"/>
  <c r="D57" i="27"/>
  <c r="AH57" i="27"/>
  <c r="E57" i="27" s="1"/>
  <c r="AI57" i="27"/>
  <c r="F57" i="27" s="1"/>
  <c r="AJ57" i="27"/>
  <c r="G57" i="27" s="1"/>
  <c r="AK57" i="27"/>
  <c r="H57" i="27" s="1"/>
  <c r="AL57" i="27"/>
  <c r="M57" i="27" s="1"/>
  <c r="AE57" i="27" s="1"/>
  <c r="AG58" i="27"/>
  <c r="D58" i="27"/>
  <c r="AH58" i="27"/>
  <c r="E58" i="27" s="1"/>
  <c r="AI58" i="27"/>
  <c r="F58" i="27" s="1"/>
  <c r="AJ58" i="27"/>
  <c r="G58" i="27" s="1"/>
  <c r="AK58" i="27"/>
  <c r="H58" i="27"/>
  <c r="AL58" i="27"/>
  <c r="I58" i="27" s="1"/>
  <c r="AG59" i="27"/>
  <c r="D59" i="27" s="1"/>
  <c r="AH59" i="27"/>
  <c r="E59" i="27" s="1"/>
  <c r="AI59" i="27"/>
  <c r="F59" i="27" s="1"/>
  <c r="AJ59" i="27"/>
  <c r="G59" i="27" s="1"/>
  <c r="AK59" i="27"/>
  <c r="H59" i="27" s="1"/>
  <c r="AL59" i="27"/>
  <c r="I59" i="27" s="1"/>
  <c r="AG60" i="27"/>
  <c r="D60" i="27" s="1"/>
  <c r="AH60" i="27"/>
  <c r="E60" i="27" s="1"/>
  <c r="AI60" i="27"/>
  <c r="F60" i="27" s="1"/>
  <c r="AJ60" i="27"/>
  <c r="G60" i="27" s="1"/>
  <c r="AK60" i="27"/>
  <c r="H60" i="27" s="1"/>
  <c r="AL60" i="27"/>
  <c r="I60" i="27" s="1"/>
  <c r="C61" i="27"/>
  <c r="K61" i="27" s="1"/>
  <c r="AG61" i="27"/>
  <c r="D61" i="27" s="1"/>
  <c r="AH61" i="27"/>
  <c r="E61" i="27" s="1"/>
  <c r="AI61" i="27"/>
  <c r="F61" i="27" s="1"/>
  <c r="AJ61" i="27"/>
  <c r="G61" i="27" s="1"/>
  <c r="AK61" i="27"/>
  <c r="H61" i="27"/>
  <c r="AL61" i="27"/>
  <c r="C62" i="27"/>
  <c r="K62" i="27" s="1"/>
  <c r="AG62" i="27"/>
  <c r="D62" i="27"/>
  <c r="AH62" i="27"/>
  <c r="E62" i="27" s="1"/>
  <c r="AI62" i="27"/>
  <c r="F62" i="27" s="1"/>
  <c r="AJ62" i="27"/>
  <c r="G62" i="27" s="1"/>
  <c r="AK62" i="27"/>
  <c r="H62" i="27" s="1"/>
  <c r="AL62" i="27"/>
  <c r="I62" i="27" s="1"/>
  <c r="AG63" i="27"/>
  <c r="D63" i="27" s="1"/>
  <c r="AH63" i="27"/>
  <c r="E63" i="27" s="1"/>
  <c r="AI63" i="27"/>
  <c r="F63" i="27" s="1"/>
  <c r="AJ63" i="27"/>
  <c r="G63" i="27" s="1"/>
  <c r="AK63" i="27"/>
  <c r="H63" i="27" s="1"/>
  <c r="AL63" i="27"/>
  <c r="I63" i="27" s="1"/>
  <c r="AG64" i="27"/>
  <c r="D64" i="27" s="1"/>
  <c r="AH64" i="27"/>
  <c r="E64" i="27" s="1"/>
  <c r="AI64" i="27"/>
  <c r="F64" i="27" s="1"/>
  <c r="AJ64" i="27"/>
  <c r="G64" i="27" s="1"/>
  <c r="AK64" i="27"/>
  <c r="H64" i="27" s="1"/>
  <c r="AL64" i="27"/>
  <c r="I64" i="27" s="1"/>
  <c r="L65" i="27"/>
  <c r="L71" i="27"/>
  <c r="N71" i="27"/>
  <c r="AG83" i="27"/>
  <c r="D83" i="27" s="1"/>
  <c r="AH83" i="27"/>
  <c r="E83" i="27" s="1"/>
  <c r="AI83" i="27"/>
  <c r="F83" i="27" s="1"/>
  <c r="AJ83" i="27"/>
  <c r="G83" i="27" s="1"/>
  <c r="AK83" i="27"/>
  <c r="H83" i="27" s="1"/>
  <c r="AL83" i="27"/>
  <c r="I83" i="27" s="1"/>
  <c r="AG84" i="27"/>
  <c r="D84" i="27" s="1"/>
  <c r="AH84" i="27"/>
  <c r="E84" i="27" s="1"/>
  <c r="AI84" i="27"/>
  <c r="F84" i="27"/>
  <c r="AJ84" i="27"/>
  <c r="G84" i="27" s="1"/>
  <c r="AK84" i="27"/>
  <c r="H84" i="27" s="1"/>
  <c r="AL84" i="27"/>
  <c r="I84" i="27" s="1"/>
  <c r="AG85" i="27"/>
  <c r="D85" i="27" s="1"/>
  <c r="AH85" i="27"/>
  <c r="E85" i="27" s="1"/>
  <c r="AI85" i="27"/>
  <c r="F85" i="27" s="1"/>
  <c r="AJ85" i="27"/>
  <c r="G85" i="27" s="1"/>
  <c r="AK85" i="27"/>
  <c r="H85" i="27" s="1"/>
  <c r="AL85" i="27"/>
  <c r="I85" i="27" s="1"/>
  <c r="AG86" i="27"/>
  <c r="D86" i="27" s="1"/>
  <c r="AH86" i="27"/>
  <c r="E86" i="27" s="1"/>
  <c r="AI86" i="27"/>
  <c r="F86" i="27"/>
  <c r="AJ86" i="27"/>
  <c r="G86" i="27" s="1"/>
  <c r="AK86" i="27"/>
  <c r="H86" i="27"/>
  <c r="AL86" i="27"/>
  <c r="I86" i="27" s="1"/>
  <c r="AG87" i="27"/>
  <c r="D87" i="27" s="1"/>
  <c r="AH87" i="27"/>
  <c r="E87" i="27" s="1"/>
  <c r="AI87" i="27"/>
  <c r="F87" i="27" s="1"/>
  <c r="AJ87" i="27"/>
  <c r="G87" i="27" s="1"/>
  <c r="AK87" i="27"/>
  <c r="H87" i="27" s="1"/>
  <c r="AL87" i="27"/>
  <c r="I87" i="27" s="1"/>
  <c r="AG88" i="27"/>
  <c r="D88" i="27" s="1"/>
  <c r="AH88" i="27"/>
  <c r="E88" i="27" s="1"/>
  <c r="AI88" i="27"/>
  <c r="F88" i="27" s="1"/>
  <c r="AJ88" i="27"/>
  <c r="G88" i="27" s="1"/>
  <c r="AK88" i="27"/>
  <c r="H88" i="27"/>
  <c r="AL88" i="27"/>
  <c r="I88" i="27" s="1"/>
  <c r="AG89" i="27"/>
  <c r="D89" i="27" s="1"/>
  <c r="AH89" i="27"/>
  <c r="E89" i="27" s="1"/>
  <c r="AI89" i="27"/>
  <c r="F89" i="27" s="1"/>
  <c r="AJ89" i="27"/>
  <c r="G89" i="27"/>
  <c r="AK89" i="27"/>
  <c r="H89" i="27" s="1"/>
  <c r="AL89" i="27"/>
  <c r="AC89" i="27" s="1"/>
  <c r="AG90" i="27"/>
  <c r="D90" i="27" s="1"/>
  <c r="AH90" i="27"/>
  <c r="E90" i="27" s="1"/>
  <c r="AI90" i="27"/>
  <c r="F90" i="27"/>
  <c r="AJ90" i="27"/>
  <c r="G90" i="27" s="1"/>
  <c r="AK90" i="27"/>
  <c r="H90" i="27"/>
  <c r="AL90" i="27"/>
  <c r="AC90" i="27" s="1"/>
  <c r="AG91" i="27"/>
  <c r="D91" i="27" s="1"/>
  <c r="AH91" i="27"/>
  <c r="E91" i="27" s="1"/>
  <c r="AI91" i="27"/>
  <c r="F91" i="27" s="1"/>
  <c r="AJ91" i="27"/>
  <c r="G91" i="27" s="1"/>
  <c r="AK91" i="27"/>
  <c r="H91" i="27" s="1"/>
  <c r="AL91" i="27"/>
  <c r="I91" i="27" s="1"/>
  <c r="AG92" i="27"/>
  <c r="D92" i="27" s="1"/>
  <c r="AH92" i="27"/>
  <c r="E92" i="27" s="1"/>
  <c r="AI92" i="27"/>
  <c r="F92" i="27" s="1"/>
  <c r="AJ92" i="27"/>
  <c r="G92" i="27"/>
  <c r="AK92" i="27"/>
  <c r="H92" i="27" s="1"/>
  <c r="AL92" i="27"/>
  <c r="I92" i="27" s="1"/>
  <c r="C93" i="27"/>
  <c r="K93" i="27" s="1"/>
  <c r="AG93" i="27"/>
  <c r="D93" i="27"/>
  <c r="AH93" i="27"/>
  <c r="E93" i="27" s="1"/>
  <c r="AI93" i="27"/>
  <c r="F93" i="27" s="1"/>
  <c r="AJ93" i="27"/>
  <c r="G93" i="27" s="1"/>
  <c r="AK93" i="27"/>
  <c r="H93" i="27" s="1"/>
  <c r="AL93" i="27"/>
  <c r="AG94" i="27"/>
  <c r="D94" i="27" s="1"/>
  <c r="AH94" i="27"/>
  <c r="E94" i="27" s="1"/>
  <c r="AI94" i="27"/>
  <c r="F94" i="27" s="1"/>
  <c r="AJ94" i="27"/>
  <c r="G94" i="27"/>
  <c r="AK94" i="27"/>
  <c r="H94" i="27" s="1"/>
  <c r="AL94" i="27"/>
  <c r="I94" i="27" s="1"/>
  <c r="C95" i="27"/>
  <c r="K95" i="27" s="1"/>
  <c r="AG95" i="27"/>
  <c r="D95" i="27" s="1"/>
  <c r="AH95" i="27"/>
  <c r="E95" i="27" s="1"/>
  <c r="AI95" i="27"/>
  <c r="F95" i="27"/>
  <c r="AJ95" i="27"/>
  <c r="G95" i="27" s="1"/>
  <c r="AK95" i="27"/>
  <c r="H95" i="27"/>
  <c r="AL95" i="27"/>
  <c r="I95" i="27" s="1"/>
  <c r="AG96" i="27"/>
  <c r="D96" i="27" s="1"/>
  <c r="AH96" i="27"/>
  <c r="E96" i="27" s="1"/>
  <c r="AI96" i="27"/>
  <c r="F96" i="27" s="1"/>
  <c r="AJ96" i="27"/>
  <c r="G96" i="27" s="1"/>
  <c r="AK96" i="27"/>
  <c r="H96" i="27" s="1"/>
  <c r="AL96" i="27"/>
  <c r="M96" i="27" s="1"/>
  <c r="AE96" i="27" s="1"/>
  <c r="L103" i="27"/>
  <c r="C115" i="27"/>
  <c r="K115" i="27" s="1"/>
  <c r="M103" i="27" s="1"/>
  <c r="N103" i="27"/>
  <c r="AG115" i="27"/>
  <c r="D115" i="27" s="1"/>
  <c r="AH115" i="27"/>
  <c r="E115" i="27" s="1"/>
  <c r="AI115" i="27"/>
  <c r="F115" i="27" s="1"/>
  <c r="AJ115" i="27"/>
  <c r="G115" i="27"/>
  <c r="AK115" i="27"/>
  <c r="H115" i="27" s="1"/>
  <c r="AL115" i="27"/>
  <c r="AC115" i="27" s="1"/>
  <c r="C116" i="27"/>
  <c r="K116" i="27" s="1"/>
  <c r="AG116" i="27"/>
  <c r="D116" i="27"/>
  <c r="AH116" i="27"/>
  <c r="E116" i="27" s="1"/>
  <c r="AI116" i="27"/>
  <c r="F116" i="27"/>
  <c r="AJ116" i="27"/>
  <c r="G116" i="27" s="1"/>
  <c r="AK116" i="27"/>
  <c r="H116" i="27" s="1"/>
  <c r="AL116" i="27"/>
  <c r="I116" i="27" s="1"/>
  <c r="AG117" i="27"/>
  <c r="D117" i="27" s="1"/>
  <c r="AH117" i="27"/>
  <c r="E117" i="27" s="1"/>
  <c r="AI117" i="27"/>
  <c r="F117" i="27"/>
  <c r="AJ117" i="27"/>
  <c r="G117" i="27" s="1"/>
  <c r="AK117" i="27"/>
  <c r="H117" i="27"/>
  <c r="AL117" i="27"/>
  <c r="I117" i="27" s="1"/>
  <c r="C118" i="27"/>
  <c r="K118" i="27" s="1"/>
  <c r="AG118" i="27"/>
  <c r="D118" i="27" s="1"/>
  <c r="AH118" i="27"/>
  <c r="E118" i="27" s="1"/>
  <c r="AI118" i="27"/>
  <c r="F118" i="27"/>
  <c r="AJ118" i="27"/>
  <c r="G118" i="27" s="1"/>
  <c r="AK118" i="27"/>
  <c r="H118" i="27"/>
  <c r="AL118" i="27"/>
  <c r="AG119" i="27"/>
  <c r="D119" i="27" s="1"/>
  <c r="AH119" i="27"/>
  <c r="E119" i="27" s="1"/>
  <c r="AI119" i="27"/>
  <c r="F119" i="27" s="1"/>
  <c r="AJ119" i="27"/>
  <c r="G119" i="27" s="1"/>
  <c r="AK119" i="27"/>
  <c r="H119" i="27" s="1"/>
  <c r="AL119" i="27"/>
  <c r="I119" i="27" s="1"/>
  <c r="AG120" i="27"/>
  <c r="D120" i="27"/>
  <c r="AH120" i="27"/>
  <c r="E120" i="27" s="1"/>
  <c r="AI120" i="27"/>
  <c r="F120" i="27" s="1"/>
  <c r="AJ120" i="27"/>
  <c r="G120" i="27" s="1"/>
  <c r="AK120" i="27"/>
  <c r="H120" i="27" s="1"/>
  <c r="AL120" i="27"/>
  <c r="I120" i="27" s="1"/>
  <c r="AG121" i="27"/>
  <c r="D121" i="27"/>
  <c r="AH121" i="27"/>
  <c r="E121" i="27" s="1"/>
  <c r="AI121" i="27"/>
  <c r="F121" i="27"/>
  <c r="AJ121" i="27"/>
  <c r="G121" i="27" s="1"/>
  <c r="AK121" i="27"/>
  <c r="H121" i="27"/>
  <c r="AL121" i="27"/>
  <c r="I121" i="27" s="1"/>
  <c r="AG122" i="27"/>
  <c r="D122" i="27" s="1"/>
  <c r="AH122" i="27"/>
  <c r="E122" i="27" s="1"/>
  <c r="AI122" i="27"/>
  <c r="F122" i="27" s="1"/>
  <c r="AJ122" i="27"/>
  <c r="G122" i="27"/>
  <c r="AK122" i="27"/>
  <c r="H122" i="27" s="1"/>
  <c r="AL122" i="27"/>
  <c r="I122" i="27" s="1"/>
  <c r="K123" i="27"/>
  <c r="AG123" i="27"/>
  <c r="D123" i="27" s="1"/>
  <c r="AH123" i="27"/>
  <c r="E123" i="27" s="1"/>
  <c r="AI123" i="27"/>
  <c r="F123" i="27" s="1"/>
  <c r="AJ123" i="27"/>
  <c r="G123" i="27"/>
  <c r="AK123" i="27"/>
  <c r="H123" i="27" s="1"/>
  <c r="AL123" i="27"/>
  <c r="I123" i="27"/>
  <c r="AG124" i="27"/>
  <c r="D124" i="27" s="1"/>
  <c r="AH124" i="27"/>
  <c r="E124" i="27" s="1"/>
  <c r="AI124" i="27"/>
  <c r="F124" i="27"/>
  <c r="AJ124" i="27"/>
  <c r="G124" i="27" s="1"/>
  <c r="AK124" i="27"/>
  <c r="H124" i="27"/>
  <c r="AL124" i="27"/>
  <c r="I124" i="27" s="1"/>
  <c r="AG125" i="27"/>
  <c r="D125" i="27" s="1"/>
  <c r="AH125" i="27"/>
  <c r="E125" i="27" s="1"/>
  <c r="AI125" i="27"/>
  <c r="F125" i="27" s="1"/>
  <c r="AJ125" i="27"/>
  <c r="G125" i="27" s="1"/>
  <c r="AK125" i="27"/>
  <c r="H125" i="27" s="1"/>
  <c r="AL125" i="27"/>
  <c r="AC125" i="27" s="1"/>
  <c r="C126" i="27"/>
  <c r="K126" i="27" s="1"/>
  <c r="AG126" i="27"/>
  <c r="D126" i="27" s="1"/>
  <c r="AH126" i="27"/>
  <c r="E126" i="27" s="1"/>
  <c r="AI126" i="27"/>
  <c r="F126" i="27" s="1"/>
  <c r="AJ126" i="27"/>
  <c r="G126" i="27" s="1"/>
  <c r="AK126" i="27"/>
  <c r="H126" i="27"/>
  <c r="AL126" i="27"/>
  <c r="I126" i="27" s="1"/>
  <c r="AG127" i="27"/>
  <c r="D127" i="27" s="1"/>
  <c r="AH127" i="27"/>
  <c r="E127" i="27" s="1"/>
  <c r="AI127" i="27"/>
  <c r="F127" i="27" s="1"/>
  <c r="AJ127" i="27"/>
  <c r="G127" i="27" s="1"/>
  <c r="AK127" i="27"/>
  <c r="H127" i="27" s="1"/>
  <c r="AL127" i="27"/>
  <c r="I127" i="27" s="1"/>
  <c r="C128" i="27"/>
  <c r="K128" i="27" s="1"/>
  <c r="AG128" i="27"/>
  <c r="D128" i="27"/>
  <c r="AH128" i="27"/>
  <c r="E128" i="27" s="1"/>
  <c r="AI128" i="27"/>
  <c r="F128" i="27"/>
  <c r="AJ128" i="27"/>
  <c r="G128" i="27" s="1"/>
  <c r="AK128" i="27"/>
  <c r="H128" i="27" s="1"/>
  <c r="AL128" i="27"/>
  <c r="AC128" i="27" s="1"/>
  <c r="L129" i="27"/>
  <c r="AF51" i="26"/>
  <c r="C51" i="26" s="1"/>
  <c r="K51" i="26" s="1"/>
  <c r="U17" i="24"/>
  <c r="F17" i="24" s="1"/>
  <c r="H13" i="26" s="1"/>
  <c r="H9" i="26"/>
  <c r="K21" i="26"/>
  <c r="K22" i="26"/>
  <c r="AF24" i="26"/>
  <c r="C24" i="26" s="1"/>
  <c r="K24" i="26" s="1"/>
  <c r="M24" i="26" s="1"/>
  <c r="AE24" i="26" s="1"/>
  <c r="AG24" i="26"/>
  <c r="D24" i="26"/>
  <c r="AH24" i="26"/>
  <c r="E24" i="26" s="1"/>
  <c r="AI24" i="26"/>
  <c r="F24" i="26" s="1"/>
  <c r="AJ24" i="26"/>
  <c r="G24" i="26" s="1"/>
  <c r="AK24" i="26"/>
  <c r="H24" i="26" s="1"/>
  <c r="AL24" i="26"/>
  <c r="I24" i="26" s="1"/>
  <c r="AF25" i="26"/>
  <c r="AG25" i="26"/>
  <c r="D25" i="26" s="1"/>
  <c r="AH25" i="26"/>
  <c r="E25" i="26" s="1"/>
  <c r="AI25" i="26"/>
  <c r="F25" i="26"/>
  <c r="AJ25" i="26"/>
  <c r="G25" i="26" s="1"/>
  <c r="AK25" i="26"/>
  <c r="H25" i="26" s="1"/>
  <c r="AL25" i="26"/>
  <c r="I25" i="26" s="1"/>
  <c r="AF26" i="26"/>
  <c r="AG26" i="26"/>
  <c r="D26" i="26" s="1"/>
  <c r="AH26" i="26"/>
  <c r="E26" i="26" s="1"/>
  <c r="AI26" i="26"/>
  <c r="F26" i="26" s="1"/>
  <c r="AJ26" i="26"/>
  <c r="G26" i="26"/>
  <c r="AK26" i="26"/>
  <c r="H26" i="26" s="1"/>
  <c r="AL26" i="26"/>
  <c r="I26" i="26" s="1"/>
  <c r="AF27" i="26"/>
  <c r="AG27" i="26"/>
  <c r="D27" i="26" s="1"/>
  <c r="AH27" i="26"/>
  <c r="E27" i="26" s="1"/>
  <c r="AI27" i="26"/>
  <c r="F27" i="26" s="1"/>
  <c r="AJ27" i="26"/>
  <c r="G27" i="26" s="1"/>
  <c r="AK27" i="26"/>
  <c r="H27" i="26" s="1"/>
  <c r="AL27" i="26"/>
  <c r="I27" i="26" s="1"/>
  <c r="AF28" i="26"/>
  <c r="AG28" i="26"/>
  <c r="D28" i="26" s="1"/>
  <c r="AH28" i="26"/>
  <c r="E28" i="26" s="1"/>
  <c r="AI28" i="26"/>
  <c r="F28" i="26"/>
  <c r="AJ28" i="26"/>
  <c r="G28" i="26" s="1"/>
  <c r="AK28" i="26"/>
  <c r="H28" i="26" s="1"/>
  <c r="AL28" i="26"/>
  <c r="I28" i="26" s="1"/>
  <c r="AF29" i="26"/>
  <c r="C29" i="26" s="1"/>
  <c r="K29" i="26" s="1"/>
  <c r="AG29" i="26"/>
  <c r="D29" i="26" s="1"/>
  <c r="AH29" i="26"/>
  <c r="E29" i="26" s="1"/>
  <c r="AI29" i="26"/>
  <c r="F29" i="26" s="1"/>
  <c r="AJ29" i="26"/>
  <c r="G29" i="26" s="1"/>
  <c r="AK29" i="26"/>
  <c r="H29" i="26"/>
  <c r="AL29" i="26"/>
  <c r="I29" i="26" s="1"/>
  <c r="AF30" i="26"/>
  <c r="M30" i="26" s="1"/>
  <c r="AE30" i="26" s="1"/>
  <c r="AG30" i="26"/>
  <c r="D30" i="26"/>
  <c r="AH30" i="26"/>
  <c r="E30" i="26" s="1"/>
  <c r="AI30" i="26"/>
  <c r="F30" i="26" s="1"/>
  <c r="AJ30" i="26"/>
  <c r="G30" i="26" s="1"/>
  <c r="AK30" i="26"/>
  <c r="H30" i="26" s="1"/>
  <c r="AL30" i="26"/>
  <c r="I30" i="26" s="1"/>
  <c r="AF115" i="26"/>
  <c r="C115" i="26" s="1"/>
  <c r="K115" i="26" s="1"/>
  <c r="M103" i="26" s="1"/>
  <c r="AF116" i="26"/>
  <c r="AF117" i="26"/>
  <c r="C117" i="26" s="1"/>
  <c r="K117" i="26" s="1"/>
  <c r="AF118" i="26"/>
  <c r="AF119" i="26"/>
  <c r="C119" i="26" s="1"/>
  <c r="K119" i="26" s="1"/>
  <c r="AF120" i="26"/>
  <c r="AF121" i="26"/>
  <c r="C121" i="26" s="1"/>
  <c r="K121" i="26" s="1"/>
  <c r="AF122" i="26"/>
  <c r="AF123" i="26"/>
  <c r="C123" i="26" s="1"/>
  <c r="K123" i="26" s="1"/>
  <c r="AF124" i="26"/>
  <c r="AF125" i="26"/>
  <c r="C125" i="26" s="1"/>
  <c r="K125" i="26" s="1"/>
  <c r="AF126" i="26"/>
  <c r="AF127" i="26"/>
  <c r="C127" i="26" s="1"/>
  <c r="K127" i="26" s="1"/>
  <c r="AF128" i="26"/>
  <c r="AF83" i="26"/>
  <c r="AF84" i="26"/>
  <c r="AF85" i="26"/>
  <c r="C85" i="26" s="1"/>
  <c r="K85" i="26" s="1"/>
  <c r="AF86" i="26"/>
  <c r="C86" i="26" s="1"/>
  <c r="K86" i="26" s="1"/>
  <c r="AF87" i="26"/>
  <c r="AF88" i="26"/>
  <c r="AF89" i="26"/>
  <c r="C89" i="26" s="1"/>
  <c r="K89" i="26" s="1"/>
  <c r="AF90" i="26"/>
  <c r="AF91" i="26"/>
  <c r="C91" i="26" s="1"/>
  <c r="K91" i="26" s="1"/>
  <c r="AF92" i="26"/>
  <c r="AF93" i="26"/>
  <c r="M93" i="26" s="1"/>
  <c r="AE93" i="26" s="1"/>
  <c r="AF94" i="26"/>
  <c r="C94" i="26" s="1"/>
  <c r="K94" i="26" s="1"/>
  <c r="AF95" i="26"/>
  <c r="C95" i="26" s="1"/>
  <c r="K95" i="26" s="1"/>
  <c r="AF96" i="26"/>
  <c r="AF52" i="26"/>
  <c r="C52" i="26" s="1"/>
  <c r="K52" i="26" s="1"/>
  <c r="AF53" i="26"/>
  <c r="C53" i="26" s="1"/>
  <c r="K53" i="26" s="1"/>
  <c r="AF54" i="26"/>
  <c r="M54" i="26" s="1"/>
  <c r="AE54" i="26" s="1"/>
  <c r="AF55" i="26"/>
  <c r="AF56" i="26"/>
  <c r="M56" i="26" s="1"/>
  <c r="AE56" i="26" s="1"/>
  <c r="AF57" i="26"/>
  <c r="C57" i="26" s="1"/>
  <c r="K57" i="26" s="1"/>
  <c r="AF58" i="26"/>
  <c r="C58" i="26" s="1"/>
  <c r="AF59" i="26"/>
  <c r="AF60" i="26"/>
  <c r="C60" i="26" s="1"/>
  <c r="K60" i="26" s="1"/>
  <c r="AF61" i="26"/>
  <c r="C61" i="26" s="1"/>
  <c r="K61" i="26" s="1"/>
  <c r="AF62" i="26"/>
  <c r="C62" i="26" s="1"/>
  <c r="K62" i="26" s="1"/>
  <c r="AF63" i="26"/>
  <c r="C63" i="26" s="1"/>
  <c r="AF64" i="26"/>
  <c r="C64" i="26" s="1"/>
  <c r="K64" i="26" s="1"/>
  <c r="H42" i="26"/>
  <c r="K47" i="26" s="1"/>
  <c r="M42" i="26"/>
  <c r="K48" i="26" s="1"/>
  <c r="AG51" i="26"/>
  <c r="D51" i="26" s="1"/>
  <c r="AH51" i="26"/>
  <c r="E51" i="26" s="1"/>
  <c r="AI51" i="26"/>
  <c r="F51" i="26"/>
  <c r="AJ51" i="26"/>
  <c r="G51" i="26" s="1"/>
  <c r="AK51" i="26"/>
  <c r="H51" i="26" s="1"/>
  <c r="AL51" i="26"/>
  <c r="I51" i="26" s="1"/>
  <c r="AG52" i="26"/>
  <c r="D52" i="26" s="1"/>
  <c r="AH52" i="26"/>
  <c r="E52" i="26" s="1"/>
  <c r="AI52" i="26"/>
  <c r="F52" i="26" s="1"/>
  <c r="AJ52" i="26"/>
  <c r="G52" i="26" s="1"/>
  <c r="AK52" i="26"/>
  <c r="H52" i="26"/>
  <c r="AL52" i="26"/>
  <c r="I52" i="26" s="1"/>
  <c r="AG53" i="26"/>
  <c r="D53" i="26" s="1"/>
  <c r="AH53" i="26"/>
  <c r="E53" i="26" s="1"/>
  <c r="AI53" i="26"/>
  <c r="F53" i="26" s="1"/>
  <c r="AJ53" i="26"/>
  <c r="G53" i="26" s="1"/>
  <c r="AK53" i="26"/>
  <c r="H53" i="26" s="1"/>
  <c r="AL53" i="26"/>
  <c r="I53" i="26" s="1"/>
  <c r="AG54" i="26"/>
  <c r="D54" i="26" s="1"/>
  <c r="AH54" i="26"/>
  <c r="E54" i="26" s="1"/>
  <c r="AI54" i="26"/>
  <c r="F54" i="26" s="1"/>
  <c r="AJ54" i="26"/>
  <c r="G54" i="26" s="1"/>
  <c r="AK54" i="26"/>
  <c r="H54" i="26" s="1"/>
  <c r="AL54" i="26"/>
  <c r="I54" i="26"/>
  <c r="C55" i="26"/>
  <c r="K55" i="26" s="1"/>
  <c r="AG55" i="26"/>
  <c r="D55" i="26" s="1"/>
  <c r="AH55" i="26"/>
  <c r="E55" i="26" s="1"/>
  <c r="AI55" i="26"/>
  <c r="F55" i="26"/>
  <c r="AJ55" i="26"/>
  <c r="G55" i="26" s="1"/>
  <c r="AK55" i="26"/>
  <c r="H55" i="26" s="1"/>
  <c r="AL55" i="26"/>
  <c r="I55" i="26" s="1"/>
  <c r="AG56" i="26"/>
  <c r="D56" i="26"/>
  <c r="AH56" i="26"/>
  <c r="E56" i="26" s="1"/>
  <c r="AI56" i="26"/>
  <c r="F56" i="26" s="1"/>
  <c r="AJ56" i="26"/>
  <c r="G56" i="26" s="1"/>
  <c r="AK56" i="26"/>
  <c r="H56" i="26" s="1"/>
  <c r="AL56" i="26"/>
  <c r="I56" i="26" s="1"/>
  <c r="AG57" i="26"/>
  <c r="D57" i="26" s="1"/>
  <c r="AH57" i="26"/>
  <c r="E57" i="26" s="1"/>
  <c r="AI57" i="26"/>
  <c r="F57" i="26" s="1"/>
  <c r="AJ57" i="26"/>
  <c r="G57" i="26" s="1"/>
  <c r="AK57" i="26"/>
  <c r="H57" i="26" s="1"/>
  <c r="AL57" i="26"/>
  <c r="K58" i="26"/>
  <c r="AG58" i="26"/>
  <c r="D58" i="26" s="1"/>
  <c r="AH58" i="26"/>
  <c r="E58" i="26" s="1"/>
  <c r="AI58" i="26"/>
  <c r="F58" i="26" s="1"/>
  <c r="AJ58" i="26"/>
  <c r="G58" i="26" s="1"/>
  <c r="AK58" i="26"/>
  <c r="H58" i="26" s="1"/>
  <c r="AL58" i="26"/>
  <c r="I58" i="26" s="1"/>
  <c r="C59" i="26"/>
  <c r="K59" i="26" s="1"/>
  <c r="AG59" i="26"/>
  <c r="D59" i="26" s="1"/>
  <c r="AH59" i="26"/>
  <c r="E59" i="26" s="1"/>
  <c r="AI59" i="26"/>
  <c r="F59" i="26" s="1"/>
  <c r="AJ59" i="26"/>
  <c r="G59" i="26" s="1"/>
  <c r="AK59" i="26"/>
  <c r="H59" i="26" s="1"/>
  <c r="AL59" i="26"/>
  <c r="I59" i="26" s="1"/>
  <c r="AG60" i="26"/>
  <c r="D60" i="26"/>
  <c r="AH60" i="26"/>
  <c r="E60" i="26" s="1"/>
  <c r="AI60" i="26"/>
  <c r="F60" i="26" s="1"/>
  <c r="AJ60" i="26"/>
  <c r="G60" i="26" s="1"/>
  <c r="AK60" i="26"/>
  <c r="H60" i="26" s="1"/>
  <c r="AL60" i="26"/>
  <c r="I60" i="26" s="1"/>
  <c r="AG61" i="26"/>
  <c r="D61" i="26"/>
  <c r="AH61" i="26"/>
  <c r="E61" i="26" s="1"/>
  <c r="AI61" i="26"/>
  <c r="F61" i="26" s="1"/>
  <c r="AJ61" i="26"/>
  <c r="G61" i="26" s="1"/>
  <c r="AK61" i="26"/>
  <c r="H61" i="26"/>
  <c r="AL61" i="26"/>
  <c r="I61" i="26" s="1"/>
  <c r="AG62" i="26"/>
  <c r="D62" i="26" s="1"/>
  <c r="AH62" i="26"/>
  <c r="E62" i="26" s="1"/>
  <c r="AI62" i="26"/>
  <c r="F62" i="26"/>
  <c r="AJ62" i="26"/>
  <c r="G62" i="26" s="1"/>
  <c r="AK62" i="26"/>
  <c r="H62" i="26" s="1"/>
  <c r="AL62" i="26"/>
  <c r="I62" i="26" s="1"/>
  <c r="K63" i="26"/>
  <c r="AG63" i="26"/>
  <c r="D63" i="26" s="1"/>
  <c r="AH63" i="26"/>
  <c r="E63" i="26" s="1"/>
  <c r="AI63" i="26"/>
  <c r="F63" i="26" s="1"/>
  <c r="AJ63" i="26"/>
  <c r="G63" i="26"/>
  <c r="AK63" i="26"/>
  <c r="H63" i="26" s="1"/>
  <c r="AL63" i="26"/>
  <c r="I63" i="26" s="1"/>
  <c r="AG64" i="26"/>
  <c r="D64" i="26" s="1"/>
  <c r="AH64" i="26"/>
  <c r="E64" i="26" s="1"/>
  <c r="AI64" i="26"/>
  <c r="F64" i="26" s="1"/>
  <c r="AJ64" i="26"/>
  <c r="G64" i="26" s="1"/>
  <c r="AK64" i="26"/>
  <c r="H64" i="26" s="1"/>
  <c r="AL64" i="26"/>
  <c r="I64" i="26" s="1"/>
  <c r="L65" i="26"/>
  <c r="L71" i="26"/>
  <c r="C83" i="26"/>
  <c r="K83" i="26" s="1"/>
  <c r="M71" i="26" s="1"/>
  <c r="N71" i="26"/>
  <c r="AG83" i="26"/>
  <c r="D83" i="26" s="1"/>
  <c r="AH83" i="26"/>
  <c r="E83" i="26" s="1"/>
  <c r="AI83" i="26"/>
  <c r="F83" i="26" s="1"/>
  <c r="AJ83" i="26"/>
  <c r="G83" i="26"/>
  <c r="AK83" i="26"/>
  <c r="H83" i="26" s="1"/>
  <c r="AL83" i="26"/>
  <c r="I83" i="26" s="1"/>
  <c r="AG84" i="26"/>
  <c r="D84" i="26" s="1"/>
  <c r="AH84" i="26"/>
  <c r="E84" i="26" s="1"/>
  <c r="AI84" i="26"/>
  <c r="F84" i="26" s="1"/>
  <c r="AJ84" i="26"/>
  <c r="G84" i="26" s="1"/>
  <c r="AK84" i="26"/>
  <c r="H84" i="26" s="1"/>
  <c r="AL84" i="26"/>
  <c r="I84" i="26"/>
  <c r="AC84" i="26"/>
  <c r="AG85" i="26"/>
  <c r="D85" i="26" s="1"/>
  <c r="AH85" i="26"/>
  <c r="E85" i="26" s="1"/>
  <c r="AI85" i="26"/>
  <c r="F85" i="26"/>
  <c r="AJ85" i="26"/>
  <c r="G85" i="26"/>
  <c r="AK85" i="26"/>
  <c r="H85" i="26"/>
  <c r="AL85" i="26"/>
  <c r="I85" i="26" s="1"/>
  <c r="AG86" i="26"/>
  <c r="D86" i="26" s="1"/>
  <c r="AH86" i="26"/>
  <c r="E86" i="26" s="1"/>
  <c r="AI86" i="26"/>
  <c r="F86" i="26" s="1"/>
  <c r="AJ86" i="26"/>
  <c r="G86" i="26" s="1"/>
  <c r="AK86" i="26"/>
  <c r="H86" i="26"/>
  <c r="AL86" i="26"/>
  <c r="I86" i="26" s="1"/>
  <c r="AG87" i="26"/>
  <c r="D87" i="26" s="1"/>
  <c r="AH87" i="26"/>
  <c r="E87" i="26" s="1"/>
  <c r="AI87" i="26"/>
  <c r="F87" i="26" s="1"/>
  <c r="AJ87" i="26"/>
  <c r="G87" i="26" s="1"/>
  <c r="AK87" i="26"/>
  <c r="H87" i="26" s="1"/>
  <c r="AL87" i="26"/>
  <c r="I87" i="26" s="1"/>
  <c r="AG88" i="26"/>
  <c r="D88" i="26"/>
  <c r="AH88" i="26"/>
  <c r="E88" i="26" s="1"/>
  <c r="AI88" i="26"/>
  <c r="F88" i="26" s="1"/>
  <c r="AJ88" i="26"/>
  <c r="G88" i="26" s="1"/>
  <c r="AK88" i="26"/>
  <c r="H88" i="26" s="1"/>
  <c r="AL88" i="26"/>
  <c r="I88" i="26" s="1"/>
  <c r="AC88" i="26"/>
  <c r="AG89" i="26"/>
  <c r="D89" i="26"/>
  <c r="AH89" i="26"/>
  <c r="E89" i="26" s="1"/>
  <c r="AI89" i="26"/>
  <c r="F89" i="26" s="1"/>
  <c r="AJ89" i="26"/>
  <c r="G89" i="26" s="1"/>
  <c r="AK89" i="26"/>
  <c r="H89" i="26"/>
  <c r="AL89" i="26"/>
  <c r="I89" i="26" s="1"/>
  <c r="AG90" i="26"/>
  <c r="D90" i="26" s="1"/>
  <c r="AH90" i="26"/>
  <c r="E90" i="26" s="1"/>
  <c r="AI90" i="26"/>
  <c r="F90" i="26" s="1"/>
  <c r="AJ90" i="26"/>
  <c r="G90" i="26" s="1"/>
  <c r="AK90" i="26"/>
  <c r="H90" i="26" s="1"/>
  <c r="AL90" i="26"/>
  <c r="I90" i="26" s="1"/>
  <c r="AG91" i="26"/>
  <c r="D91" i="26"/>
  <c r="AH91" i="26"/>
  <c r="E91" i="26" s="1"/>
  <c r="AI91" i="26"/>
  <c r="F91" i="26" s="1"/>
  <c r="AJ91" i="26"/>
  <c r="G91" i="26" s="1"/>
  <c r="AK91" i="26"/>
  <c r="H91" i="26"/>
  <c r="AL91" i="26"/>
  <c r="I91" i="26" s="1"/>
  <c r="AG92" i="26"/>
  <c r="D92" i="26" s="1"/>
  <c r="AH92" i="26"/>
  <c r="E92" i="26" s="1"/>
  <c r="AI92" i="26"/>
  <c r="F92" i="26" s="1"/>
  <c r="AJ92" i="26"/>
  <c r="G92" i="26" s="1"/>
  <c r="AK92" i="26"/>
  <c r="H92" i="26" s="1"/>
  <c r="AL92" i="26"/>
  <c r="I92" i="26" s="1"/>
  <c r="AG93" i="26"/>
  <c r="D93" i="26" s="1"/>
  <c r="AH93" i="26"/>
  <c r="E93" i="26" s="1"/>
  <c r="AI93" i="26"/>
  <c r="F93" i="26" s="1"/>
  <c r="AJ93" i="26"/>
  <c r="G93" i="26" s="1"/>
  <c r="AK93" i="26"/>
  <c r="H93" i="26" s="1"/>
  <c r="AL93" i="26"/>
  <c r="I93" i="26" s="1"/>
  <c r="AG94" i="26"/>
  <c r="D94" i="26" s="1"/>
  <c r="AH94" i="26"/>
  <c r="E94" i="26" s="1"/>
  <c r="AI94" i="26"/>
  <c r="F94" i="26"/>
  <c r="AJ94" i="26"/>
  <c r="G94" i="26" s="1"/>
  <c r="AK94" i="26"/>
  <c r="H94" i="26" s="1"/>
  <c r="AL94" i="26"/>
  <c r="I94" i="26" s="1"/>
  <c r="AG95" i="26"/>
  <c r="D95" i="26"/>
  <c r="AH95" i="26"/>
  <c r="E95" i="26" s="1"/>
  <c r="AI95" i="26"/>
  <c r="F95" i="26" s="1"/>
  <c r="AJ95" i="26"/>
  <c r="G95" i="26" s="1"/>
  <c r="AK95" i="26"/>
  <c r="H95" i="26" s="1"/>
  <c r="AL95" i="26"/>
  <c r="I95" i="26" s="1"/>
  <c r="C96" i="26"/>
  <c r="K96" i="26" s="1"/>
  <c r="AG96" i="26"/>
  <c r="D96" i="26" s="1"/>
  <c r="AH96" i="26"/>
  <c r="E96" i="26" s="1"/>
  <c r="AI96" i="26"/>
  <c r="F96" i="26"/>
  <c r="AJ96" i="26"/>
  <c r="G96" i="26"/>
  <c r="AK96" i="26"/>
  <c r="H96" i="26"/>
  <c r="AL96" i="26"/>
  <c r="I96" i="26" s="1"/>
  <c r="L103" i="26"/>
  <c r="N103" i="26"/>
  <c r="AG115" i="26"/>
  <c r="D115" i="26" s="1"/>
  <c r="AH115" i="26"/>
  <c r="E115" i="26" s="1"/>
  <c r="AI115" i="26"/>
  <c r="F115" i="26"/>
  <c r="AJ115" i="26"/>
  <c r="G115" i="26" s="1"/>
  <c r="AK115" i="26"/>
  <c r="H115" i="26" s="1"/>
  <c r="AL115" i="26"/>
  <c r="I115" i="26" s="1"/>
  <c r="AG116" i="26"/>
  <c r="D116" i="26"/>
  <c r="AH116" i="26"/>
  <c r="E116" i="26" s="1"/>
  <c r="AI116" i="26"/>
  <c r="F116" i="26" s="1"/>
  <c r="AJ116" i="26"/>
  <c r="G116" i="26" s="1"/>
  <c r="AK116" i="26"/>
  <c r="H116" i="26" s="1"/>
  <c r="AL116" i="26"/>
  <c r="AG117" i="26"/>
  <c r="D117" i="26" s="1"/>
  <c r="AH117" i="26"/>
  <c r="E117" i="26" s="1"/>
  <c r="AI117" i="26"/>
  <c r="F117" i="26"/>
  <c r="AJ117" i="26"/>
  <c r="G117" i="26" s="1"/>
  <c r="AK117" i="26"/>
  <c r="H117" i="26" s="1"/>
  <c r="AL117" i="26"/>
  <c r="I117" i="26" s="1"/>
  <c r="AG118" i="26"/>
  <c r="D118" i="26"/>
  <c r="AH118" i="26"/>
  <c r="E118" i="26" s="1"/>
  <c r="AI118" i="26"/>
  <c r="F118" i="26" s="1"/>
  <c r="AJ118" i="26"/>
  <c r="G118" i="26" s="1"/>
  <c r="AK118" i="26"/>
  <c r="H118" i="26" s="1"/>
  <c r="AL118" i="26"/>
  <c r="I118" i="26" s="1"/>
  <c r="AG119" i="26"/>
  <c r="D119" i="26" s="1"/>
  <c r="AH119" i="26"/>
  <c r="E119" i="26" s="1"/>
  <c r="AI119" i="26"/>
  <c r="F119" i="26" s="1"/>
  <c r="AJ119" i="26"/>
  <c r="G119" i="26" s="1"/>
  <c r="AK119" i="26"/>
  <c r="H119" i="26" s="1"/>
  <c r="AL119" i="26"/>
  <c r="I119" i="26" s="1"/>
  <c r="C120" i="26"/>
  <c r="K120" i="26" s="1"/>
  <c r="AG120" i="26"/>
  <c r="D120" i="26" s="1"/>
  <c r="AH120" i="26"/>
  <c r="E120" i="26" s="1"/>
  <c r="AI120" i="26"/>
  <c r="F120" i="26" s="1"/>
  <c r="AJ120" i="26"/>
  <c r="G120" i="26" s="1"/>
  <c r="AK120" i="26"/>
  <c r="H120" i="26" s="1"/>
  <c r="AL120" i="26"/>
  <c r="I120" i="26" s="1"/>
  <c r="AG121" i="26"/>
  <c r="D121" i="26" s="1"/>
  <c r="AH121" i="26"/>
  <c r="E121" i="26" s="1"/>
  <c r="AI121" i="26"/>
  <c r="F121" i="26"/>
  <c r="AJ121" i="26"/>
  <c r="G121" i="26"/>
  <c r="AK121" i="26"/>
  <c r="H121" i="26"/>
  <c r="AL121" i="26"/>
  <c r="I121" i="26"/>
  <c r="C122" i="26"/>
  <c r="K122" i="26" s="1"/>
  <c r="AG122" i="26"/>
  <c r="D122" i="26" s="1"/>
  <c r="AH122" i="26"/>
  <c r="E122" i="26" s="1"/>
  <c r="AI122" i="26"/>
  <c r="F122" i="26"/>
  <c r="AJ122" i="26"/>
  <c r="G122" i="26"/>
  <c r="AK122" i="26"/>
  <c r="H122" i="26"/>
  <c r="AL122" i="26"/>
  <c r="I122" i="26" s="1"/>
  <c r="AG123" i="26"/>
  <c r="D123" i="26" s="1"/>
  <c r="AH123" i="26"/>
  <c r="E123" i="26" s="1"/>
  <c r="AI123" i="26"/>
  <c r="F123" i="26" s="1"/>
  <c r="AJ123" i="26"/>
  <c r="G123" i="26"/>
  <c r="AK123" i="26"/>
  <c r="H123" i="26" s="1"/>
  <c r="AL123" i="26"/>
  <c r="AC123" i="26" s="1"/>
  <c r="C124" i="26"/>
  <c r="AG124" i="26"/>
  <c r="D124" i="26"/>
  <c r="AH124" i="26"/>
  <c r="E124" i="26" s="1"/>
  <c r="AI124" i="26"/>
  <c r="F124" i="26" s="1"/>
  <c r="AJ124" i="26"/>
  <c r="G124" i="26" s="1"/>
  <c r="AK124" i="26"/>
  <c r="H124" i="26" s="1"/>
  <c r="AL124" i="26"/>
  <c r="K124" i="26"/>
  <c r="AG125" i="26"/>
  <c r="D125" i="26" s="1"/>
  <c r="AH125" i="26"/>
  <c r="E125" i="26" s="1"/>
  <c r="AI125" i="26"/>
  <c r="F125" i="26"/>
  <c r="AJ125" i="26"/>
  <c r="G125" i="26" s="1"/>
  <c r="AK125" i="26"/>
  <c r="H125" i="26" s="1"/>
  <c r="AL125" i="26"/>
  <c r="I125" i="26" s="1"/>
  <c r="C126" i="26"/>
  <c r="K126" i="26" s="1"/>
  <c r="AG126" i="26"/>
  <c r="D126" i="26" s="1"/>
  <c r="AH126" i="26"/>
  <c r="E126" i="26" s="1"/>
  <c r="AI126" i="26"/>
  <c r="F126" i="26"/>
  <c r="AJ126" i="26"/>
  <c r="G126" i="26"/>
  <c r="AK126" i="26"/>
  <c r="H126" i="26"/>
  <c r="AL126" i="26"/>
  <c r="I126" i="26" s="1"/>
  <c r="AG127" i="26"/>
  <c r="D127" i="26" s="1"/>
  <c r="AH127" i="26"/>
  <c r="E127" i="26" s="1"/>
  <c r="AI127" i="26"/>
  <c r="F127" i="26" s="1"/>
  <c r="AJ127" i="26"/>
  <c r="G127" i="26" s="1"/>
  <c r="AK127" i="26"/>
  <c r="H127" i="26" s="1"/>
  <c r="AL127" i="26"/>
  <c r="I127" i="26" s="1"/>
  <c r="C128" i="26"/>
  <c r="K128" i="26" s="1"/>
  <c r="AG128" i="26"/>
  <c r="D128" i="26" s="1"/>
  <c r="AH128" i="26"/>
  <c r="E128" i="26" s="1"/>
  <c r="AI128" i="26"/>
  <c r="F128" i="26" s="1"/>
  <c r="AJ128" i="26"/>
  <c r="G128" i="26" s="1"/>
  <c r="AK128" i="26"/>
  <c r="H128" i="26" s="1"/>
  <c r="AL128" i="26"/>
  <c r="AC128" i="26" s="1"/>
  <c r="L129" i="26"/>
  <c r="U16" i="24"/>
  <c r="F16" i="24" s="1"/>
  <c r="H13" i="1" s="1"/>
  <c r="G8" i="1"/>
  <c r="AK128" i="1"/>
  <c r="H128" i="1"/>
  <c r="AJ128" i="1"/>
  <c r="G128" i="1"/>
  <c r="AI128" i="1"/>
  <c r="F128" i="1"/>
  <c r="AH128" i="1"/>
  <c r="E128" i="1" s="1"/>
  <c r="AG128" i="1"/>
  <c r="D128" i="1" s="1"/>
  <c r="C128" i="1"/>
  <c r="K128" i="1" s="1"/>
  <c r="AK127" i="1"/>
  <c r="H127" i="1" s="1"/>
  <c r="AJ127" i="1"/>
  <c r="G127" i="1" s="1"/>
  <c r="AI127" i="1"/>
  <c r="F127" i="1" s="1"/>
  <c r="AH127" i="1"/>
  <c r="E127" i="1" s="1"/>
  <c r="AG127" i="1"/>
  <c r="D127" i="1" s="1"/>
  <c r="C127" i="1"/>
  <c r="K127" i="1" s="1"/>
  <c r="AK126" i="1"/>
  <c r="H126" i="1" s="1"/>
  <c r="AJ126" i="1"/>
  <c r="G126" i="1" s="1"/>
  <c r="AI126" i="1"/>
  <c r="F126" i="1" s="1"/>
  <c r="AH126" i="1"/>
  <c r="E126" i="1"/>
  <c r="AG126" i="1"/>
  <c r="D126" i="1" s="1"/>
  <c r="C126" i="1"/>
  <c r="K126" i="1" s="1"/>
  <c r="AK125" i="1"/>
  <c r="H125" i="1"/>
  <c r="AJ125" i="1"/>
  <c r="G125" i="1" s="1"/>
  <c r="AI125" i="1"/>
  <c r="F125" i="1" s="1"/>
  <c r="AH125" i="1"/>
  <c r="E125" i="1" s="1"/>
  <c r="AG125" i="1"/>
  <c r="D125" i="1" s="1"/>
  <c r="AK124" i="1"/>
  <c r="H124" i="1" s="1"/>
  <c r="AJ124" i="1"/>
  <c r="G124" i="1" s="1"/>
  <c r="AI124" i="1"/>
  <c r="F124" i="1" s="1"/>
  <c r="AH124" i="1"/>
  <c r="E124" i="1" s="1"/>
  <c r="AG124" i="1"/>
  <c r="D124" i="1"/>
  <c r="C124" i="1"/>
  <c r="K124" i="1" s="1"/>
  <c r="AK123" i="1"/>
  <c r="H123" i="1" s="1"/>
  <c r="AJ123" i="1"/>
  <c r="G123" i="1" s="1"/>
  <c r="AI123" i="1"/>
  <c r="F123" i="1" s="1"/>
  <c r="AH123" i="1"/>
  <c r="E123" i="1" s="1"/>
  <c r="AG123" i="1"/>
  <c r="D123" i="1"/>
  <c r="AK122" i="1"/>
  <c r="H122" i="1" s="1"/>
  <c r="AJ122" i="1"/>
  <c r="G122" i="1" s="1"/>
  <c r="AI122" i="1"/>
  <c r="F122" i="1" s="1"/>
  <c r="AH122" i="1"/>
  <c r="E122" i="1" s="1"/>
  <c r="AG122" i="1"/>
  <c r="D122" i="1" s="1"/>
  <c r="C122" i="1"/>
  <c r="K122" i="1" s="1"/>
  <c r="AK121" i="1"/>
  <c r="H121" i="1" s="1"/>
  <c r="AJ121" i="1"/>
  <c r="G121" i="1" s="1"/>
  <c r="AI121" i="1"/>
  <c r="F121" i="1" s="1"/>
  <c r="AH121" i="1"/>
  <c r="E121" i="1" s="1"/>
  <c r="AG121" i="1"/>
  <c r="D121" i="1" s="1"/>
  <c r="AK120" i="1"/>
  <c r="H120" i="1" s="1"/>
  <c r="AJ120" i="1"/>
  <c r="G120" i="1"/>
  <c r="AI120" i="1"/>
  <c r="F120" i="1" s="1"/>
  <c r="AH120" i="1"/>
  <c r="E120" i="1" s="1"/>
  <c r="AG120" i="1"/>
  <c r="D120" i="1" s="1"/>
  <c r="C120" i="1"/>
  <c r="K120" i="1" s="1"/>
  <c r="AK119" i="1"/>
  <c r="H119" i="1"/>
  <c r="AJ119" i="1"/>
  <c r="G119" i="1" s="1"/>
  <c r="AI119" i="1"/>
  <c r="F119" i="1" s="1"/>
  <c r="AH119" i="1"/>
  <c r="E119" i="1" s="1"/>
  <c r="AG119" i="1"/>
  <c r="D119" i="1" s="1"/>
  <c r="C119" i="1"/>
  <c r="K119" i="1" s="1"/>
  <c r="AK118" i="1"/>
  <c r="H118" i="1"/>
  <c r="AJ118" i="1"/>
  <c r="G118" i="1"/>
  <c r="AI118" i="1"/>
  <c r="F118" i="1"/>
  <c r="AH118" i="1"/>
  <c r="E118" i="1" s="1"/>
  <c r="AG118" i="1"/>
  <c r="D118" i="1" s="1"/>
  <c r="C118" i="1"/>
  <c r="AK117" i="1"/>
  <c r="H117" i="1" s="1"/>
  <c r="AJ117" i="1"/>
  <c r="G117" i="1" s="1"/>
  <c r="AI117" i="1"/>
  <c r="F117" i="1" s="1"/>
  <c r="AH117" i="1"/>
  <c r="E117" i="1" s="1"/>
  <c r="AG117" i="1"/>
  <c r="D117" i="1" s="1"/>
  <c r="AK116" i="1"/>
  <c r="H116" i="1" s="1"/>
  <c r="AJ116" i="1"/>
  <c r="G116" i="1" s="1"/>
  <c r="AI116" i="1"/>
  <c r="F116" i="1" s="1"/>
  <c r="AH116" i="1"/>
  <c r="E116" i="1" s="1"/>
  <c r="AG116" i="1"/>
  <c r="D116" i="1"/>
  <c r="C116" i="1"/>
  <c r="K116" i="1" s="1"/>
  <c r="AK115" i="1"/>
  <c r="H115" i="1" s="1"/>
  <c r="AJ115" i="1"/>
  <c r="G115" i="1" s="1"/>
  <c r="AI115" i="1"/>
  <c r="F115" i="1" s="1"/>
  <c r="AH115" i="1"/>
  <c r="E115" i="1" s="1"/>
  <c r="AG115" i="1"/>
  <c r="D115" i="1"/>
  <c r="AK96" i="1"/>
  <c r="H96" i="1" s="1"/>
  <c r="AJ96" i="1"/>
  <c r="G96" i="1" s="1"/>
  <c r="AI96" i="1"/>
  <c r="F96" i="1" s="1"/>
  <c r="AH96" i="1"/>
  <c r="E96" i="1" s="1"/>
  <c r="AG96" i="1"/>
  <c r="D96" i="1" s="1"/>
  <c r="C96" i="1"/>
  <c r="K96" i="1" s="1"/>
  <c r="AK95" i="1"/>
  <c r="H95" i="1"/>
  <c r="AJ95" i="1"/>
  <c r="G95" i="1"/>
  <c r="AI95" i="1"/>
  <c r="F95" i="1"/>
  <c r="AH95" i="1"/>
  <c r="E95" i="1" s="1"/>
  <c r="AG95" i="1"/>
  <c r="D95" i="1" s="1"/>
  <c r="AK94" i="1"/>
  <c r="H94" i="1" s="1"/>
  <c r="AJ94" i="1"/>
  <c r="G94" i="1" s="1"/>
  <c r="AI94" i="1"/>
  <c r="F94" i="1" s="1"/>
  <c r="AH94" i="1"/>
  <c r="E94" i="1" s="1"/>
  <c r="AG94" i="1"/>
  <c r="D94" i="1" s="1"/>
  <c r="C94" i="1"/>
  <c r="K94" i="1" s="1"/>
  <c r="AK93" i="1"/>
  <c r="H93" i="1"/>
  <c r="AJ93" i="1"/>
  <c r="G93" i="1" s="1"/>
  <c r="AI93" i="1"/>
  <c r="F93" i="1" s="1"/>
  <c r="AH93" i="1"/>
  <c r="E93" i="1" s="1"/>
  <c r="AG93" i="1"/>
  <c r="D93" i="1" s="1"/>
  <c r="AK92" i="1"/>
  <c r="H92" i="1" s="1"/>
  <c r="AJ92" i="1"/>
  <c r="G92" i="1" s="1"/>
  <c r="AI92" i="1"/>
  <c r="F92" i="1" s="1"/>
  <c r="AH92" i="1"/>
  <c r="E92" i="1" s="1"/>
  <c r="AG92" i="1"/>
  <c r="D92" i="1"/>
  <c r="C92" i="1"/>
  <c r="K92" i="1" s="1"/>
  <c r="AK91" i="1"/>
  <c r="H91" i="1" s="1"/>
  <c r="AJ91" i="1"/>
  <c r="G91" i="1" s="1"/>
  <c r="AI91" i="1"/>
  <c r="F91" i="1" s="1"/>
  <c r="AH91" i="1"/>
  <c r="E91" i="1" s="1"/>
  <c r="AG91" i="1"/>
  <c r="D91" i="1"/>
  <c r="AK90" i="1"/>
  <c r="H90" i="1" s="1"/>
  <c r="AJ90" i="1"/>
  <c r="G90" i="1" s="1"/>
  <c r="AI90" i="1"/>
  <c r="F90" i="1" s="1"/>
  <c r="AH90" i="1"/>
  <c r="E90" i="1" s="1"/>
  <c r="AG90" i="1"/>
  <c r="D90" i="1" s="1"/>
  <c r="C90" i="1"/>
  <c r="K90" i="1" s="1"/>
  <c r="AK89" i="1"/>
  <c r="H89" i="1"/>
  <c r="AJ89" i="1"/>
  <c r="G89" i="1"/>
  <c r="AI89" i="1"/>
  <c r="F89" i="1"/>
  <c r="AH89" i="1"/>
  <c r="E89" i="1" s="1"/>
  <c r="AG89" i="1"/>
  <c r="D89" i="1" s="1"/>
  <c r="AK88" i="1"/>
  <c r="H88" i="1" s="1"/>
  <c r="AJ88" i="1"/>
  <c r="G88" i="1" s="1"/>
  <c r="AI88" i="1"/>
  <c r="F88" i="1" s="1"/>
  <c r="AH88" i="1"/>
  <c r="E88" i="1" s="1"/>
  <c r="AG88" i="1"/>
  <c r="D88" i="1" s="1"/>
  <c r="C88" i="1"/>
  <c r="K88" i="1" s="1"/>
  <c r="AK87" i="1"/>
  <c r="H87" i="1"/>
  <c r="AJ87" i="1"/>
  <c r="G87" i="1" s="1"/>
  <c r="AI87" i="1"/>
  <c r="F87" i="1" s="1"/>
  <c r="AH87" i="1"/>
  <c r="E87" i="1" s="1"/>
  <c r="AG87" i="1"/>
  <c r="D87" i="1"/>
  <c r="C87" i="1"/>
  <c r="K87" i="1" s="1"/>
  <c r="AK86" i="1"/>
  <c r="H86" i="1" s="1"/>
  <c r="AJ86" i="1"/>
  <c r="G86" i="1"/>
  <c r="AI86" i="1"/>
  <c r="F86" i="1" s="1"/>
  <c r="AH86" i="1"/>
  <c r="E86" i="1" s="1"/>
  <c r="AG86" i="1"/>
  <c r="D86" i="1" s="1"/>
  <c r="C86" i="1"/>
  <c r="K86" i="1" s="1"/>
  <c r="AK85" i="1"/>
  <c r="H85" i="1"/>
  <c r="AJ85" i="1"/>
  <c r="G85" i="1"/>
  <c r="AI85" i="1"/>
  <c r="F85" i="1"/>
  <c r="AH85" i="1"/>
  <c r="E85" i="1" s="1"/>
  <c r="AG85" i="1"/>
  <c r="D85" i="1" s="1"/>
  <c r="AK84" i="1"/>
  <c r="H84" i="1" s="1"/>
  <c r="AJ84" i="1"/>
  <c r="G84" i="1" s="1"/>
  <c r="AI84" i="1"/>
  <c r="F84" i="1" s="1"/>
  <c r="AH84" i="1"/>
  <c r="E84" i="1" s="1"/>
  <c r="AG84" i="1"/>
  <c r="D84" i="1" s="1"/>
  <c r="C84" i="1"/>
  <c r="K84" i="1" s="1"/>
  <c r="AK83" i="1"/>
  <c r="H83" i="1"/>
  <c r="AJ83" i="1"/>
  <c r="G83" i="1" s="1"/>
  <c r="AI83" i="1"/>
  <c r="F83" i="1" s="1"/>
  <c r="AH83" i="1"/>
  <c r="E83" i="1" s="1"/>
  <c r="AG83" i="1"/>
  <c r="D83" i="1" s="1"/>
  <c r="AK64" i="1"/>
  <c r="H64" i="1"/>
  <c r="AJ64" i="1"/>
  <c r="G64" i="1" s="1"/>
  <c r="AI64" i="1"/>
  <c r="F64" i="1" s="1"/>
  <c r="AH64" i="1"/>
  <c r="E64" i="1" s="1"/>
  <c r="AG64" i="1"/>
  <c r="D64" i="1"/>
  <c r="C64" i="1"/>
  <c r="K64" i="1" s="1"/>
  <c r="AK63" i="1"/>
  <c r="H63" i="1" s="1"/>
  <c r="AJ63" i="1"/>
  <c r="G63" i="1"/>
  <c r="AI63" i="1"/>
  <c r="F63" i="1" s="1"/>
  <c r="AH63" i="1"/>
  <c r="E63" i="1" s="1"/>
  <c r="AG63" i="1"/>
  <c r="D63" i="1" s="1"/>
  <c r="AK62" i="1"/>
  <c r="H62" i="1" s="1"/>
  <c r="AJ62" i="1"/>
  <c r="G62" i="1" s="1"/>
  <c r="AI62" i="1"/>
  <c r="F62" i="1" s="1"/>
  <c r="AH62" i="1"/>
  <c r="E62" i="1" s="1"/>
  <c r="AG62" i="1"/>
  <c r="D62" i="1"/>
  <c r="C62" i="1"/>
  <c r="K62" i="1"/>
  <c r="AK61" i="1"/>
  <c r="H61" i="1"/>
  <c r="AJ61" i="1"/>
  <c r="G61" i="1"/>
  <c r="AI61" i="1"/>
  <c r="F61" i="1"/>
  <c r="AH61" i="1"/>
  <c r="E61" i="1" s="1"/>
  <c r="AG61" i="1"/>
  <c r="D61" i="1" s="1"/>
  <c r="AK60" i="1"/>
  <c r="H60" i="1" s="1"/>
  <c r="AJ60" i="1"/>
  <c r="G60" i="1" s="1"/>
  <c r="AI60" i="1"/>
  <c r="F60" i="1" s="1"/>
  <c r="AH60" i="1"/>
  <c r="E60" i="1" s="1"/>
  <c r="AG60" i="1"/>
  <c r="D60" i="1" s="1"/>
  <c r="C60" i="1"/>
  <c r="K60" i="1" s="1"/>
  <c r="AK59" i="1"/>
  <c r="H59" i="1"/>
  <c r="AJ59" i="1"/>
  <c r="G59" i="1" s="1"/>
  <c r="AI59" i="1"/>
  <c r="F59" i="1" s="1"/>
  <c r="AH59" i="1"/>
  <c r="E59" i="1" s="1"/>
  <c r="AG59" i="1"/>
  <c r="D59" i="1" s="1"/>
  <c r="AK58" i="1"/>
  <c r="H58" i="1"/>
  <c r="AJ58" i="1"/>
  <c r="G58" i="1" s="1"/>
  <c r="AI58" i="1"/>
  <c r="F58" i="1" s="1"/>
  <c r="AH58" i="1"/>
  <c r="E58" i="1" s="1"/>
  <c r="AG58" i="1"/>
  <c r="D58" i="1"/>
  <c r="C58" i="1"/>
  <c r="K58" i="1" s="1"/>
  <c r="AK57" i="1"/>
  <c r="H57" i="1" s="1"/>
  <c r="AJ57" i="1"/>
  <c r="G57" i="1"/>
  <c r="AI57" i="1"/>
  <c r="F57" i="1" s="1"/>
  <c r="AH57" i="1"/>
  <c r="E57" i="1" s="1"/>
  <c r="AG57" i="1"/>
  <c r="D57" i="1" s="1"/>
  <c r="AK56" i="1"/>
  <c r="H56" i="1" s="1"/>
  <c r="AJ56" i="1"/>
  <c r="G56" i="1" s="1"/>
  <c r="AI56" i="1"/>
  <c r="F56" i="1" s="1"/>
  <c r="AH56" i="1"/>
  <c r="E56" i="1" s="1"/>
  <c r="AG56" i="1"/>
  <c r="D56" i="1"/>
  <c r="C56" i="1"/>
  <c r="K56" i="1" s="1"/>
  <c r="AK55" i="1"/>
  <c r="H55" i="1" s="1"/>
  <c r="AJ55" i="1"/>
  <c r="G55" i="1" s="1"/>
  <c r="AI55" i="1"/>
  <c r="F55" i="1" s="1"/>
  <c r="AH55" i="1"/>
  <c r="E55" i="1" s="1"/>
  <c r="AG55" i="1"/>
  <c r="D55" i="1" s="1"/>
  <c r="AK54" i="1"/>
  <c r="H54" i="1" s="1"/>
  <c r="AJ54" i="1"/>
  <c r="G54" i="1" s="1"/>
  <c r="AI54" i="1"/>
  <c r="F54" i="1"/>
  <c r="AH54" i="1"/>
  <c r="E54" i="1" s="1"/>
  <c r="AG54" i="1"/>
  <c r="D54" i="1" s="1"/>
  <c r="C54" i="1"/>
  <c r="K54" i="1" s="1"/>
  <c r="AK53" i="1"/>
  <c r="H53" i="1" s="1"/>
  <c r="AJ53" i="1"/>
  <c r="G53" i="1" s="1"/>
  <c r="AI53" i="1"/>
  <c r="F53" i="1" s="1"/>
  <c r="AH53" i="1"/>
  <c r="E53" i="1" s="1"/>
  <c r="AG53" i="1"/>
  <c r="D53" i="1" s="1"/>
  <c r="AK52" i="1"/>
  <c r="H52" i="1" s="1"/>
  <c r="AJ52" i="1"/>
  <c r="G52" i="1" s="1"/>
  <c r="AI52" i="1"/>
  <c r="F52" i="1" s="1"/>
  <c r="AH52" i="1"/>
  <c r="E52" i="1" s="1"/>
  <c r="AG52" i="1"/>
  <c r="D52" i="1" s="1"/>
  <c r="C52" i="1"/>
  <c r="K52" i="1" s="1"/>
  <c r="AK51" i="1"/>
  <c r="H51" i="1" s="1"/>
  <c r="AJ51" i="1"/>
  <c r="G51" i="1" s="1"/>
  <c r="AI51" i="1"/>
  <c r="F51" i="1" s="1"/>
  <c r="AH51" i="1"/>
  <c r="E51" i="1" s="1"/>
  <c r="AG51" i="1"/>
  <c r="D51" i="1"/>
  <c r="C25" i="1"/>
  <c r="K25" i="1" s="1"/>
  <c r="AG25" i="1"/>
  <c r="D25" i="1" s="1"/>
  <c r="AH25" i="1"/>
  <c r="E25" i="1" s="1"/>
  <c r="AI25" i="1"/>
  <c r="F25" i="1"/>
  <c r="AJ25" i="1"/>
  <c r="G25" i="1"/>
  <c r="AK25" i="1"/>
  <c r="H25" i="1"/>
  <c r="AG26" i="1"/>
  <c r="D26" i="1"/>
  <c r="AH26" i="1"/>
  <c r="E26" i="1" s="1"/>
  <c r="AI26" i="1"/>
  <c r="F26" i="1" s="1"/>
  <c r="AJ26" i="1"/>
  <c r="G26" i="1" s="1"/>
  <c r="AK26" i="1"/>
  <c r="H26" i="1" s="1"/>
  <c r="C27" i="1"/>
  <c r="K27" i="1" s="1"/>
  <c r="AG27" i="1"/>
  <c r="D27" i="1" s="1"/>
  <c r="AH27" i="1"/>
  <c r="E27" i="1" s="1"/>
  <c r="AI27" i="1"/>
  <c r="F27" i="1"/>
  <c r="AJ27" i="1"/>
  <c r="G27" i="1" s="1"/>
  <c r="AK27" i="1"/>
  <c r="H27" i="1" s="1"/>
  <c r="C28" i="1"/>
  <c r="K28" i="1" s="1"/>
  <c r="AG28" i="1"/>
  <c r="D28" i="1" s="1"/>
  <c r="AH28" i="1"/>
  <c r="E28" i="1" s="1"/>
  <c r="AI28" i="1"/>
  <c r="F28" i="1"/>
  <c r="AJ28" i="1"/>
  <c r="G28" i="1"/>
  <c r="AK28" i="1"/>
  <c r="H28" i="1"/>
  <c r="C29" i="1"/>
  <c r="AG29" i="1"/>
  <c r="D29" i="1" s="1"/>
  <c r="AH29" i="1"/>
  <c r="E29" i="1" s="1"/>
  <c r="AI29" i="1"/>
  <c r="F29" i="1" s="1"/>
  <c r="AJ29" i="1"/>
  <c r="G29" i="1"/>
  <c r="AK29" i="1"/>
  <c r="H29" i="1" s="1"/>
  <c r="C30" i="1"/>
  <c r="K30" i="1" s="1"/>
  <c r="AG30" i="1"/>
  <c r="D30" i="1"/>
  <c r="AH30" i="1"/>
  <c r="E30" i="1" s="1"/>
  <c r="AI30" i="1"/>
  <c r="F30" i="1" s="1"/>
  <c r="AJ30" i="1"/>
  <c r="G30" i="1" s="1"/>
  <c r="AK30" i="1"/>
  <c r="H30" i="1" s="1"/>
  <c r="AH24" i="1"/>
  <c r="E24" i="1" s="1"/>
  <c r="AI24" i="1"/>
  <c r="F24" i="1"/>
  <c r="AJ24" i="1"/>
  <c r="G24" i="1"/>
  <c r="AK24" i="1"/>
  <c r="H24" i="1"/>
  <c r="AG24" i="1"/>
  <c r="D24" i="1"/>
  <c r="AL116" i="1"/>
  <c r="AC116" i="1" s="1"/>
  <c r="I116" i="1"/>
  <c r="AL24" i="1"/>
  <c r="I24" i="1" s="1"/>
  <c r="AL25" i="1"/>
  <c r="I25" i="1" s="1"/>
  <c r="AL26" i="1"/>
  <c r="I26" i="1" s="1"/>
  <c r="M26" i="1"/>
  <c r="AE26" i="1" s="1"/>
  <c r="AL27" i="1"/>
  <c r="AL28" i="1"/>
  <c r="M28" i="1" s="1"/>
  <c r="AE28" i="1" s="1"/>
  <c r="AL29" i="1"/>
  <c r="AC29" i="1" s="1"/>
  <c r="K29" i="1"/>
  <c r="AL30" i="1"/>
  <c r="AL51" i="1"/>
  <c r="AL52" i="1"/>
  <c r="I52" i="1" s="1"/>
  <c r="AL53" i="1"/>
  <c r="AL54" i="1"/>
  <c r="I54" i="1" s="1"/>
  <c r="AL55" i="1"/>
  <c r="AC55" i="1" s="1"/>
  <c r="AL56" i="1"/>
  <c r="AC56" i="1" s="1"/>
  <c r="AL57" i="1"/>
  <c r="I57" i="1" s="1"/>
  <c r="M57" i="1"/>
  <c r="AE57" i="1" s="1"/>
  <c r="AL58" i="1"/>
  <c r="I58" i="1" s="1"/>
  <c r="AL59" i="1"/>
  <c r="I59" i="1" s="1"/>
  <c r="AL60" i="1"/>
  <c r="I60" i="1" s="1"/>
  <c r="AL61" i="1"/>
  <c r="AC61" i="1" s="1"/>
  <c r="AL62" i="1"/>
  <c r="I62" i="1" s="1"/>
  <c r="AL63" i="1"/>
  <c r="I63" i="1" s="1"/>
  <c r="AL64" i="1"/>
  <c r="I64" i="1" s="1"/>
  <c r="AL83" i="1"/>
  <c r="I83" i="1" s="1"/>
  <c r="AL84" i="1"/>
  <c r="I84" i="1" s="1"/>
  <c r="AL85" i="1"/>
  <c r="I85" i="1" s="1"/>
  <c r="AL86" i="1"/>
  <c r="AC86" i="1" s="1"/>
  <c r="AL87" i="1"/>
  <c r="I87" i="1" s="1"/>
  <c r="AL88" i="1"/>
  <c r="I88" i="1"/>
  <c r="AL89" i="1"/>
  <c r="AL90" i="1"/>
  <c r="AC90" i="1" s="1"/>
  <c r="AL91" i="1"/>
  <c r="AL92" i="1"/>
  <c r="I92" i="1" s="1"/>
  <c r="AL93" i="1"/>
  <c r="AL94" i="1"/>
  <c r="AC94" i="1" s="1"/>
  <c r="AL95" i="1"/>
  <c r="M95" i="1"/>
  <c r="AE95" i="1" s="1"/>
  <c r="AL96" i="1"/>
  <c r="AC96" i="1" s="1"/>
  <c r="AL115" i="1"/>
  <c r="I115" i="1" s="1"/>
  <c r="AL117" i="1"/>
  <c r="AL118" i="1"/>
  <c r="M118" i="1" s="1"/>
  <c r="AE118" i="1" s="1"/>
  <c r="AL119" i="1"/>
  <c r="AL120" i="1"/>
  <c r="I120" i="1" s="1"/>
  <c r="AL121" i="1"/>
  <c r="I121" i="1" s="1"/>
  <c r="AL122" i="1"/>
  <c r="I122" i="1" s="1"/>
  <c r="AL123" i="1"/>
  <c r="AL124" i="1"/>
  <c r="M124" i="1" s="1"/>
  <c r="AE124" i="1" s="1"/>
  <c r="AL125" i="1"/>
  <c r="AL126" i="1"/>
  <c r="I126" i="1" s="1"/>
  <c r="AL127" i="1"/>
  <c r="I127" i="1" s="1"/>
  <c r="AL128" i="1"/>
  <c r="AC128" i="1" s="1"/>
  <c r="AC25" i="1"/>
  <c r="AC126" i="1"/>
  <c r="AC120" i="1"/>
  <c r="I96" i="1"/>
  <c r="AC92" i="1"/>
  <c r="AC57" i="1"/>
  <c r="AC62" i="1"/>
  <c r="AC64" i="1"/>
  <c r="I51" i="1"/>
  <c r="I27" i="1"/>
  <c r="AC27" i="1"/>
  <c r="I30" i="1"/>
  <c r="K118" i="1"/>
  <c r="I56" i="1"/>
  <c r="I123" i="1"/>
  <c r="I94" i="1"/>
  <c r="G2" i="25"/>
  <c r="L71" i="1"/>
  <c r="N71" i="1"/>
  <c r="N103" i="1"/>
  <c r="L103" i="1"/>
  <c r="M42" i="1"/>
  <c r="M74" i="1" s="1"/>
  <c r="M106" i="1" s="1"/>
  <c r="K48" i="1"/>
  <c r="H42" i="1"/>
  <c r="K47" i="1" s="1"/>
  <c r="K22" i="1"/>
  <c r="K21" i="1"/>
  <c r="L129" i="1"/>
  <c r="L65" i="1"/>
  <c r="O2" i="25"/>
  <c r="N2" i="25"/>
  <c r="M2" i="25"/>
  <c r="L2" i="25"/>
  <c r="I95" i="1"/>
  <c r="AC88" i="1"/>
  <c r="I124" i="26"/>
  <c r="I116" i="26"/>
  <c r="M96" i="26"/>
  <c r="AE96" i="26" s="1"/>
  <c r="C92" i="26"/>
  <c r="K92" i="26" s="1"/>
  <c r="M88" i="26"/>
  <c r="AE88" i="26" s="1"/>
  <c r="C88" i="26"/>
  <c r="K88" i="26" s="1"/>
  <c r="M84" i="26"/>
  <c r="AE84" i="26" s="1"/>
  <c r="C84" i="26"/>
  <c r="K84" i="26" s="1"/>
  <c r="C30" i="26"/>
  <c r="K30" i="26" s="1"/>
  <c r="C26" i="26"/>
  <c r="K26" i="26" s="1"/>
  <c r="C25" i="26"/>
  <c r="K25" i="26" s="1"/>
  <c r="M63" i="27"/>
  <c r="AE63" i="27" s="1"/>
  <c r="AC96" i="28"/>
  <c r="M125" i="28"/>
  <c r="AE125" i="28" s="1"/>
  <c r="AC121" i="28"/>
  <c r="M117" i="28"/>
  <c r="AE117" i="28" s="1"/>
  <c r="M125" i="29"/>
  <c r="AE125" i="29" s="1"/>
  <c r="I125" i="29"/>
  <c r="M121" i="29"/>
  <c r="AE121" i="29" s="1"/>
  <c r="I121" i="29"/>
  <c r="I117" i="29"/>
  <c r="I90" i="29"/>
  <c r="AC90" i="29"/>
  <c r="I86" i="29"/>
  <c r="AC86" i="29"/>
  <c r="M62" i="26"/>
  <c r="AE62" i="26" s="1"/>
  <c r="AC58" i="26"/>
  <c r="M95" i="26"/>
  <c r="AE95" i="26" s="1"/>
  <c r="M122" i="26"/>
  <c r="AE122" i="26" s="1"/>
  <c r="AC28" i="26"/>
  <c r="AC63" i="27"/>
  <c r="AC59" i="27"/>
  <c r="AC55" i="27"/>
  <c r="AC51" i="27"/>
  <c r="AC96" i="27"/>
  <c r="M92" i="27"/>
  <c r="AE92" i="27" s="1"/>
  <c r="AC92" i="27"/>
  <c r="M88" i="27"/>
  <c r="AE88" i="27" s="1"/>
  <c r="M84" i="27"/>
  <c r="AE84" i="27" s="1"/>
  <c r="AC84" i="27"/>
  <c r="AC127" i="27"/>
  <c r="M123" i="27"/>
  <c r="AE123" i="27" s="1"/>
  <c r="AC123" i="27"/>
  <c r="M119" i="27"/>
  <c r="AE119" i="27" s="1"/>
  <c r="M115" i="27"/>
  <c r="AE115" i="27" s="1"/>
  <c r="M30" i="27"/>
  <c r="AE30" i="27" s="1"/>
  <c r="C30" i="27"/>
  <c r="K30" i="27" s="1"/>
  <c r="M29" i="27"/>
  <c r="AE29" i="27" s="1"/>
  <c r="C29" i="27"/>
  <c r="K29" i="27" s="1"/>
  <c r="M28" i="27"/>
  <c r="AE28" i="27" s="1"/>
  <c r="C28" i="27"/>
  <c r="K28" i="27" s="1"/>
  <c r="M27" i="27"/>
  <c r="AE27" i="27" s="1"/>
  <c r="C27" i="27"/>
  <c r="K27" i="27" s="1"/>
  <c r="M26" i="27"/>
  <c r="AE26" i="27" s="1"/>
  <c r="C26" i="27"/>
  <c r="K26" i="27" s="1"/>
  <c r="M25" i="27"/>
  <c r="AE25" i="27" s="1"/>
  <c r="C25" i="27"/>
  <c r="K25" i="27" s="1"/>
  <c r="C24" i="27"/>
  <c r="K24" i="27" s="1"/>
  <c r="M24" i="27" s="1"/>
  <c r="AE24" i="27" s="1"/>
  <c r="AC84" i="28"/>
  <c r="AC57" i="28"/>
  <c r="AC53" i="28"/>
  <c r="M62" i="28"/>
  <c r="AE62" i="28" s="1"/>
  <c r="AC62" i="28"/>
  <c r="AC58" i="28"/>
  <c r="M54" i="28"/>
  <c r="AE54" i="28" s="1"/>
  <c r="AC54" i="28"/>
  <c r="M93" i="28"/>
  <c r="AE93" i="28" s="1"/>
  <c r="M89" i="28"/>
  <c r="AE89" i="28" s="1"/>
  <c r="AC64" i="29"/>
  <c r="I60" i="29"/>
  <c r="AC56" i="29"/>
  <c r="I52" i="29"/>
  <c r="AC29" i="29"/>
  <c r="AC25" i="29"/>
  <c r="I25" i="29"/>
  <c r="I24" i="29"/>
  <c r="AC24" i="29" s="1"/>
  <c r="I61" i="1"/>
  <c r="I93" i="1"/>
  <c r="I125" i="1"/>
  <c r="C54" i="26"/>
  <c r="K54" i="26" s="1"/>
  <c r="AC90" i="26"/>
  <c r="AC86" i="26"/>
  <c r="K92" i="27"/>
  <c r="K48" i="27"/>
  <c r="M74" i="27"/>
  <c r="K80" i="27" s="1"/>
  <c r="M83" i="27"/>
  <c r="AE83" i="27" s="1"/>
  <c r="AC30" i="27"/>
  <c r="AC29" i="27"/>
  <c r="AC27" i="27"/>
  <c r="AC26" i="27"/>
  <c r="AC25" i="27"/>
  <c r="M61" i="28"/>
  <c r="AE61" i="28" s="1"/>
  <c r="M53" i="28"/>
  <c r="AE53" i="28" s="1"/>
  <c r="M96" i="28"/>
  <c r="AE96" i="28" s="1"/>
  <c r="C96" i="28"/>
  <c r="K96" i="28" s="1"/>
  <c r="M92" i="28"/>
  <c r="AE92" i="28" s="1"/>
  <c r="C92" i="28"/>
  <c r="K92" i="28" s="1"/>
  <c r="C88" i="28"/>
  <c r="K88" i="28" s="1"/>
  <c r="M84" i="28"/>
  <c r="AE84" i="28" s="1"/>
  <c r="C84" i="28"/>
  <c r="K84" i="28" s="1"/>
  <c r="C127" i="28"/>
  <c r="K127" i="28"/>
  <c r="M115" i="28"/>
  <c r="AE115" i="28" s="1"/>
  <c r="C115" i="28"/>
  <c r="K115" i="28" s="1"/>
  <c r="M103" i="28" s="1"/>
  <c r="M29" i="28"/>
  <c r="AE29" i="28" s="1"/>
  <c r="AC29" i="28"/>
  <c r="M27" i="28"/>
  <c r="AE27" i="28" s="1"/>
  <c r="M26" i="28"/>
  <c r="AE26" i="28" s="1"/>
  <c r="AC26" i="28"/>
  <c r="AC24" i="28"/>
  <c r="I96" i="29"/>
  <c r="AC92" i="29"/>
  <c r="I92" i="29"/>
  <c r="I84" i="29"/>
  <c r="M83" i="29"/>
  <c r="AE83" i="29" s="1"/>
  <c r="I83" i="29"/>
  <c r="M64" i="27"/>
  <c r="AE64" i="27" s="1"/>
  <c r="M60" i="27"/>
  <c r="AE60" i="27" s="1"/>
  <c r="AC56" i="27"/>
  <c r="AC52" i="27"/>
  <c r="M94" i="27"/>
  <c r="AE94" i="27" s="1"/>
  <c r="C94" i="27"/>
  <c r="K94" i="27" s="1"/>
  <c r="M90" i="27"/>
  <c r="AE90" i="27" s="1"/>
  <c r="C90" i="27"/>
  <c r="K90" i="27"/>
  <c r="M86" i="27"/>
  <c r="AE86" i="27" s="1"/>
  <c r="M125" i="27"/>
  <c r="AE125" i="27" s="1"/>
  <c r="C125" i="27"/>
  <c r="K125" i="27" s="1"/>
  <c r="M121" i="27"/>
  <c r="AE121" i="27" s="1"/>
  <c r="C121" i="27"/>
  <c r="K121" i="27" s="1"/>
  <c r="M117" i="27"/>
  <c r="AE117" i="27" s="1"/>
  <c r="C117" i="27"/>
  <c r="K117" i="27" s="1"/>
  <c r="M127" i="29"/>
  <c r="AE127" i="29" s="1"/>
  <c r="M123" i="29"/>
  <c r="AE123" i="29" s="1"/>
  <c r="AC123" i="29"/>
  <c r="M119" i="29"/>
  <c r="AE119" i="29" s="1"/>
  <c r="AC119" i="29"/>
  <c r="I62" i="29"/>
  <c r="AC62" i="29"/>
  <c r="I58" i="29"/>
  <c r="AC58" i="29"/>
  <c r="I54" i="29"/>
  <c r="AC54" i="29"/>
  <c r="I27" i="29"/>
  <c r="AC27" i="29"/>
  <c r="M55" i="26"/>
  <c r="AE55" i="26" s="1"/>
  <c r="M124" i="26"/>
  <c r="AE124" i="26" s="1"/>
  <c r="M116" i="26"/>
  <c r="AE116" i="26" s="1"/>
  <c r="M62" i="27"/>
  <c r="AE62" i="27" s="1"/>
  <c r="M58" i="27"/>
  <c r="AE58" i="27" s="1"/>
  <c r="M54" i="27"/>
  <c r="AE54" i="27" s="1"/>
  <c r="M93" i="27"/>
  <c r="AE93" i="27" s="1"/>
  <c r="M89" i="27"/>
  <c r="AE89" i="27" s="1"/>
  <c r="M85" i="27"/>
  <c r="AE85" i="27" s="1"/>
  <c r="M128" i="27"/>
  <c r="AE128" i="27" s="1"/>
  <c r="M124" i="27"/>
  <c r="AE124" i="27" s="1"/>
  <c r="M120" i="27"/>
  <c r="AE120" i="27" s="1"/>
  <c r="M116" i="27"/>
  <c r="AE116" i="27" s="1"/>
  <c r="M60" i="28"/>
  <c r="AE60" i="28" s="1"/>
  <c r="M95" i="28"/>
  <c r="AE95" i="28" s="1"/>
  <c r="M126" i="28"/>
  <c r="AE126" i="28" s="1"/>
  <c r="M122" i="28"/>
  <c r="AE122" i="28" s="1"/>
  <c r="M74" i="29"/>
  <c r="B35" i="29"/>
  <c r="C31" i="29" s="1"/>
  <c r="M129" i="29"/>
  <c r="M88" i="1"/>
  <c r="AE88" i="1" s="1"/>
  <c r="M60" i="1"/>
  <c r="AE60" i="1" s="1"/>
  <c r="M94" i="1"/>
  <c r="AE94" i="1" s="1"/>
  <c r="C24" i="1"/>
  <c r="K24" i="1" s="1"/>
  <c r="M25" i="1"/>
  <c r="AE25" i="1" s="1"/>
  <c r="M60" i="29"/>
  <c r="AE60" i="29" s="1"/>
  <c r="M120" i="29"/>
  <c r="AE120" i="29" s="1"/>
  <c r="M27" i="1"/>
  <c r="AE27" i="1" s="1"/>
  <c r="M96" i="1"/>
  <c r="AE96" i="1" s="1"/>
  <c r="M90" i="29"/>
  <c r="AE90" i="29" s="1"/>
  <c r="M64" i="1"/>
  <c r="AE64" i="1" s="1"/>
  <c r="M90" i="1"/>
  <c r="AE90" i="1" s="1"/>
  <c r="M27" i="29"/>
  <c r="AE27" i="29" s="1"/>
  <c r="M62" i="1"/>
  <c r="AE62" i="1" s="1"/>
  <c r="M54" i="1"/>
  <c r="AE54" i="1" s="1"/>
  <c r="M92" i="1"/>
  <c r="AE92" i="1" s="1"/>
  <c r="M84" i="1"/>
  <c r="AE84" i="1" s="1"/>
  <c r="M126" i="1"/>
  <c r="AE126" i="1" s="1"/>
  <c r="M120" i="1"/>
  <c r="AE120" i="1" s="1"/>
  <c r="M116" i="1"/>
  <c r="AE116" i="1" s="1"/>
  <c r="M25" i="29"/>
  <c r="AE25" i="29" s="1"/>
  <c r="M58" i="29"/>
  <c r="AE58" i="29" s="1"/>
  <c r="M96" i="29"/>
  <c r="AE96" i="29" s="1"/>
  <c r="M118" i="29"/>
  <c r="AE118" i="29" s="1"/>
  <c r="M62" i="29"/>
  <c r="AE62" i="29" s="1"/>
  <c r="M54" i="29"/>
  <c r="AE54" i="29" s="1"/>
  <c r="M92" i="29"/>
  <c r="AE92" i="29" s="1"/>
  <c r="M84" i="29"/>
  <c r="AE84" i="29" s="1"/>
  <c r="M24" i="29"/>
  <c r="AE24" i="29" s="1"/>
  <c r="M56" i="29"/>
  <c r="AE56" i="29" s="1"/>
  <c r="M86" i="29"/>
  <c r="AE86" i="29" s="1"/>
  <c r="M124" i="29"/>
  <c r="AE124" i="29" s="1"/>
  <c r="M116" i="29"/>
  <c r="AE116" i="29" s="1"/>
  <c r="M65" i="29"/>
  <c r="C32" i="29"/>
  <c r="C65" i="29"/>
  <c r="K80" i="29"/>
  <c r="M106" i="29"/>
  <c r="K112" i="29" s="1"/>
  <c r="K112" i="1"/>
  <c r="K80" i="1"/>
  <c r="AC24" i="27"/>
  <c r="E2" i="25"/>
  <c r="G8" i="26"/>
  <c r="G8" i="29"/>
  <c r="M106" i="27" l="1"/>
  <c r="K112" i="27" s="1"/>
  <c r="I31" i="29"/>
  <c r="G36" i="29"/>
  <c r="C66" i="29"/>
  <c r="M128" i="1"/>
  <c r="AE128" i="1" s="1"/>
  <c r="M53" i="26"/>
  <c r="AE53" i="26" s="1"/>
  <c r="M51" i="26"/>
  <c r="AE51" i="26" s="1"/>
  <c r="AC30" i="26"/>
  <c r="AC54" i="26"/>
  <c r="M25" i="26"/>
  <c r="AE25" i="26" s="1"/>
  <c r="AC92" i="26"/>
  <c r="I28" i="1"/>
  <c r="AC52" i="1"/>
  <c r="I124" i="1"/>
  <c r="I128" i="1"/>
  <c r="M127" i="1"/>
  <c r="AE127" i="1" s="1"/>
  <c r="AC124" i="1"/>
  <c r="AC118" i="26"/>
  <c r="AC91" i="27"/>
  <c r="AC62" i="27"/>
  <c r="I50" i="29"/>
  <c r="K39" i="29"/>
  <c r="M52" i="1"/>
  <c r="AE52" i="1" s="1"/>
  <c r="M52" i="26"/>
  <c r="AE52" i="26" s="1"/>
  <c r="AC25" i="26"/>
  <c r="M118" i="26"/>
  <c r="AE118" i="26" s="1"/>
  <c r="M27" i="26"/>
  <c r="AE27" i="26" s="1"/>
  <c r="M50" i="29"/>
  <c r="M122" i="1"/>
  <c r="AE122" i="1" s="1"/>
  <c r="AC24" i="26"/>
  <c r="E39" i="29"/>
  <c r="K36" i="29"/>
  <c r="M56" i="1"/>
  <c r="AE56" i="1" s="1"/>
  <c r="M59" i="26"/>
  <c r="AE59" i="26" s="1"/>
  <c r="AC26" i="26"/>
  <c r="M58" i="26"/>
  <c r="AE58" i="26" s="1"/>
  <c r="C27" i="26"/>
  <c r="K27" i="26" s="1"/>
  <c r="M92" i="26"/>
  <c r="AE92" i="26" s="1"/>
  <c r="AC58" i="1"/>
  <c r="AC84" i="1"/>
  <c r="I123" i="26"/>
  <c r="M28" i="26"/>
  <c r="AE28" i="26" s="1"/>
  <c r="M26" i="26"/>
  <c r="AE26" i="26" s="1"/>
  <c r="AC94" i="27"/>
  <c r="AC58" i="27"/>
  <c r="AC119" i="28"/>
  <c r="AC115" i="28"/>
  <c r="M106" i="28"/>
  <c r="K112" i="28" s="1"/>
  <c r="M63" i="28"/>
  <c r="AE63" i="28" s="1"/>
  <c r="M121" i="28"/>
  <c r="AE121" i="28" s="1"/>
  <c r="M85" i="29"/>
  <c r="AE85" i="29" s="1"/>
  <c r="AC85" i="29"/>
  <c r="AC122" i="28"/>
  <c r="M116" i="28"/>
  <c r="AE116" i="28" s="1"/>
  <c r="M93" i="29"/>
  <c r="AE93" i="29" s="1"/>
  <c r="AC93" i="29"/>
  <c r="M127" i="28"/>
  <c r="AE127" i="28" s="1"/>
  <c r="AC26" i="1"/>
  <c r="M63" i="1"/>
  <c r="AE63" i="1" s="1"/>
  <c r="AC93" i="1"/>
  <c r="M85" i="1"/>
  <c r="AE85" i="1" s="1"/>
  <c r="AC115" i="1"/>
  <c r="AC53" i="1"/>
  <c r="M119" i="1"/>
  <c r="AE119" i="1" s="1"/>
  <c r="K47" i="29"/>
  <c r="M25" i="28"/>
  <c r="AE25" i="28" s="1"/>
  <c r="H74" i="27"/>
  <c r="K79" i="27" s="1"/>
  <c r="H74" i="26"/>
  <c r="K79" i="26" s="1"/>
  <c r="E11" i="28"/>
  <c r="H11" i="1"/>
  <c r="H11" i="26"/>
  <c r="AA22" i="24"/>
  <c r="AB22" i="24" s="1"/>
  <c r="K8" i="26"/>
  <c r="T28" i="24"/>
  <c r="U28" i="24" s="1"/>
  <c r="X16" i="24" s="1"/>
  <c r="K8" i="28"/>
  <c r="I28" i="24"/>
  <c r="K8" i="1"/>
  <c r="K8" i="29"/>
  <c r="H11" i="27"/>
  <c r="H11" i="29"/>
  <c r="H11" i="28"/>
  <c r="K6" i="1"/>
  <c r="K6" i="26"/>
  <c r="E11" i="1"/>
  <c r="E11" i="27"/>
  <c r="E11" i="29"/>
  <c r="E11" i="26"/>
  <c r="AA21" i="24"/>
  <c r="AB21" i="24" s="1"/>
  <c r="H74" i="28"/>
  <c r="H106" i="28" s="1"/>
  <c r="K111" i="28" s="1"/>
  <c r="H106" i="27"/>
  <c r="K111" i="27" s="1"/>
  <c r="AC126" i="29"/>
  <c r="M126" i="29"/>
  <c r="AE126" i="29" s="1"/>
  <c r="I126" i="29"/>
  <c r="I94" i="29"/>
  <c r="AC94" i="29"/>
  <c r="I89" i="29"/>
  <c r="AC89" i="29"/>
  <c r="AC88" i="29"/>
  <c r="I88" i="29"/>
  <c r="I26" i="29"/>
  <c r="AC26" i="29"/>
  <c r="AL129" i="29"/>
  <c r="AB129" i="29" s="1"/>
  <c r="M94" i="29"/>
  <c r="AE94" i="29" s="1"/>
  <c r="M88" i="29"/>
  <c r="AE88" i="29" s="1"/>
  <c r="M117" i="29"/>
  <c r="AE117" i="29" s="1"/>
  <c r="M91" i="29"/>
  <c r="AE91" i="29" s="1"/>
  <c r="I91" i="29"/>
  <c r="AC91" i="29"/>
  <c r="M63" i="29"/>
  <c r="AE63" i="29" s="1"/>
  <c r="AC63" i="29"/>
  <c r="M59" i="29"/>
  <c r="AE59" i="29" s="1"/>
  <c r="I59" i="29"/>
  <c r="AC59" i="29"/>
  <c r="M51" i="29"/>
  <c r="AE51" i="29" s="1"/>
  <c r="I51" i="29"/>
  <c r="AC51" i="29"/>
  <c r="I29" i="29"/>
  <c r="M29" i="29"/>
  <c r="AE29" i="29" s="1"/>
  <c r="I128" i="29"/>
  <c r="M128" i="29"/>
  <c r="AE128" i="29" s="1"/>
  <c r="I127" i="29"/>
  <c r="AC127" i="29"/>
  <c r="I64" i="29"/>
  <c r="M64" i="29"/>
  <c r="AE64" i="29" s="1"/>
  <c r="M115" i="29"/>
  <c r="AE115" i="29" s="1"/>
  <c r="I115" i="29"/>
  <c r="I95" i="29"/>
  <c r="AC95" i="29"/>
  <c r="M89" i="29"/>
  <c r="AE89" i="29" s="1"/>
  <c r="M87" i="29"/>
  <c r="AE87" i="29" s="1"/>
  <c r="AC87" i="29"/>
  <c r="M55" i="29"/>
  <c r="AE55" i="29" s="1"/>
  <c r="I55" i="29"/>
  <c r="AC55" i="29"/>
  <c r="M52" i="29"/>
  <c r="AE52" i="29" s="1"/>
  <c r="AC52" i="29"/>
  <c r="M26" i="29"/>
  <c r="AE26" i="29" s="1"/>
  <c r="M59" i="28"/>
  <c r="AE59" i="28" s="1"/>
  <c r="M55" i="28"/>
  <c r="AE55" i="28" s="1"/>
  <c r="AC91" i="28"/>
  <c r="M83" i="28"/>
  <c r="AE83" i="28" s="1"/>
  <c r="M56" i="28"/>
  <c r="AE56" i="28" s="1"/>
  <c r="M119" i="28"/>
  <c r="AE119" i="28" s="1"/>
  <c r="AC61" i="28"/>
  <c r="M90" i="28"/>
  <c r="AE90" i="28" s="1"/>
  <c r="AC64" i="28"/>
  <c r="AC52" i="28"/>
  <c r="AC94" i="28"/>
  <c r="M86" i="28"/>
  <c r="AE86" i="28" s="1"/>
  <c r="AC128" i="28"/>
  <c r="M118" i="28"/>
  <c r="AE118" i="28" s="1"/>
  <c r="M87" i="28"/>
  <c r="AE87" i="28" s="1"/>
  <c r="AC126" i="28"/>
  <c r="AC118" i="28"/>
  <c r="AC87" i="28"/>
  <c r="AC85" i="28"/>
  <c r="I83" i="28"/>
  <c r="M85" i="28"/>
  <c r="AE85" i="28" s="1"/>
  <c r="M123" i="28"/>
  <c r="AE123" i="28" s="1"/>
  <c r="M91" i="28"/>
  <c r="AE91" i="28" s="1"/>
  <c r="M64" i="28"/>
  <c r="AE64" i="28" s="1"/>
  <c r="M57" i="28"/>
  <c r="AE57" i="28" s="1"/>
  <c r="AC124" i="28"/>
  <c r="AC117" i="28"/>
  <c r="AC125" i="28"/>
  <c r="AC127" i="28"/>
  <c r="AC60" i="28"/>
  <c r="AC56" i="28"/>
  <c r="AC28" i="28"/>
  <c r="AC30" i="28"/>
  <c r="M52" i="28"/>
  <c r="AE52" i="28" s="1"/>
  <c r="M28" i="28"/>
  <c r="AE28" i="28" s="1"/>
  <c r="M30" i="28"/>
  <c r="AE30" i="28" s="1"/>
  <c r="C123" i="28"/>
  <c r="K123" i="28" s="1"/>
  <c r="M124" i="28"/>
  <c r="AE124" i="28" s="1"/>
  <c r="M51" i="28"/>
  <c r="AE51" i="28" s="1"/>
  <c r="C121" i="28"/>
  <c r="K121" i="28" s="1"/>
  <c r="C91" i="28"/>
  <c r="K91" i="28" s="1"/>
  <c r="C63" i="28"/>
  <c r="K63" i="28" s="1"/>
  <c r="C60" i="28"/>
  <c r="K60" i="28" s="1"/>
  <c r="M58" i="28"/>
  <c r="AE58" i="28" s="1"/>
  <c r="AC25" i="28"/>
  <c r="AC27" i="28"/>
  <c r="AC90" i="28"/>
  <c r="AC121" i="27"/>
  <c r="I115" i="27"/>
  <c r="I96" i="27"/>
  <c r="I90" i="27"/>
  <c r="I89" i="27"/>
  <c r="AC64" i="27"/>
  <c r="AC60" i="27"/>
  <c r="M53" i="27"/>
  <c r="AE53" i="27" s="1"/>
  <c r="AL129" i="27"/>
  <c r="AB129" i="27" s="1"/>
  <c r="I125" i="27"/>
  <c r="I57" i="27"/>
  <c r="M56" i="27"/>
  <c r="AE56" i="27" s="1"/>
  <c r="AC95" i="27"/>
  <c r="AC126" i="27"/>
  <c r="AC118" i="27"/>
  <c r="AC117" i="27"/>
  <c r="AC28" i="27"/>
  <c r="M52" i="27"/>
  <c r="AE52" i="27" s="1"/>
  <c r="M87" i="27"/>
  <c r="AE87" i="27" s="1"/>
  <c r="C58" i="27"/>
  <c r="K58" i="27" s="1"/>
  <c r="C60" i="27"/>
  <c r="K60" i="27" s="1"/>
  <c r="M91" i="27"/>
  <c r="AE91" i="27" s="1"/>
  <c r="AC87" i="27"/>
  <c r="M122" i="27"/>
  <c r="AE122" i="27" s="1"/>
  <c r="M55" i="27"/>
  <c r="AE55" i="27" s="1"/>
  <c r="AC85" i="27"/>
  <c r="M61" i="27"/>
  <c r="AE61" i="27" s="1"/>
  <c r="M85" i="26"/>
  <c r="AE85" i="26" s="1"/>
  <c r="AC89" i="26"/>
  <c r="M89" i="26"/>
  <c r="AE89" i="26" s="1"/>
  <c r="M60" i="26"/>
  <c r="AE60" i="26" s="1"/>
  <c r="C28" i="26"/>
  <c r="K28" i="26" s="1"/>
  <c r="M123" i="26"/>
  <c r="AE123" i="26" s="1"/>
  <c r="C93" i="26"/>
  <c r="K93" i="26" s="1"/>
  <c r="M127" i="26"/>
  <c r="AE127" i="26" s="1"/>
  <c r="AC85" i="26"/>
  <c r="M119" i="26"/>
  <c r="AE119" i="26" s="1"/>
  <c r="AC95" i="26"/>
  <c r="M87" i="26"/>
  <c r="AE87" i="26" s="1"/>
  <c r="M83" i="26"/>
  <c r="AE83" i="26" s="1"/>
  <c r="M126" i="26"/>
  <c r="AE126" i="26" s="1"/>
  <c r="AC126" i="26"/>
  <c r="AC52" i="26"/>
  <c r="M128" i="26"/>
  <c r="AE128" i="26" s="1"/>
  <c r="M120" i="26"/>
  <c r="AE120" i="26" s="1"/>
  <c r="I128" i="26"/>
  <c r="AC127" i="26"/>
  <c r="AC119" i="26"/>
  <c r="B99" i="26"/>
  <c r="G100" i="26" s="1"/>
  <c r="AC60" i="26"/>
  <c r="M115" i="1"/>
  <c r="AE115" i="1" s="1"/>
  <c r="AC89" i="1"/>
  <c r="AC123" i="1"/>
  <c r="C53" i="1"/>
  <c r="K53" i="1" s="1"/>
  <c r="B99" i="1"/>
  <c r="C129" i="1" s="1"/>
  <c r="AC51" i="1"/>
  <c r="AC119" i="1"/>
  <c r="M61" i="1"/>
  <c r="AE61" i="1" s="1"/>
  <c r="M51" i="1"/>
  <c r="AE51" i="1" s="1"/>
  <c r="AC95" i="1"/>
  <c r="AC127" i="1"/>
  <c r="M53" i="1"/>
  <c r="AE53" i="1" s="1"/>
  <c r="AC28" i="1"/>
  <c r="M89" i="1"/>
  <c r="AE89" i="1" s="1"/>
  <c r="M83" i="1"/>
  <c r="AE83" i="1" s="1"/>
  <c r="M24" i="1"/>
  <c r="AE24" i="1" s="1"/>
  <c r="AC83" i="1"/>
  <c r="M86" i="1"/>
  <c r="AE86" i="1" s="1"/>
  <c r="AC121" i="1"/>
  <c r="AL129" i="1"/>
  <c r="AB129" i="1" s="1"/>
  <c r="AC24" i="1"/>
  <c r="M29" i="1"/>
  <c r="AE29" i="1" s="1"/>
  <c r="M58" i="1"/>
  <c r="AE58" i="1" s="1"/>
  <c r="I86" i="1"/>
  <c r="I29" i="1"/>
  <c r="AC87" i="1"/>
  <c r="M87" i="1"/>
  <c r="AE87" i="1" s="1"/>
  <c r="B67" i="1"/>
  <c r="E71" i="1" s="1"/>
  <c r="C130" i="1"/>
  <c r="G100" i="1"/>
  <c r="K83" i="1"/>
  <c r="M71" i="1" s="1"/>
  <c r="AC85" i="1"/>
  <c r="M121" i="1"/>
  <c r="AE121" i="1" s="1"/>
  <c r="M93" i="1"/>
  <c r="AE93" i="1" s="1"/>
  <c r="M59" i="1"/>
  <c r="AE59" i="1" s="1"/>
  <c r="C26" i="1"/>
  <c r="K26" i="1" s="1"/>
  <c r="C85" i="1"/>
  <c r="K85" i="1" s="1"/>
  <c r="C93" i="1"/>
  <c r="K93" i="1" s="1"/>
  <c r="M55" i="1"/>
  <c r="AE55" i="1" s="1"/>
  <c r="C63" i="1"/>
  <c r="K63" i="1" s="1"/>
  <c r="C115" i="1"/>
  <c r="K115" i="1" s="1"/>
  <c r="M103" i="1" s="1"/>
  <c r="AC63" i="1"/>
  <c r="AC117" i="1"/>
  <c r="B31" i="24"/>
  <c r="J56" i="24" s="1"/>
  <c r="L54" i="24"/>
  <c r="L26" i="24"/>
  <c r="H9" i="1"/>
  <c r="H9" i="27"/>
  <c r="H9" i="28"/>
  <c r="K6" i="28"/>
  <c r="K6" i="29"/>
  <c r="I2" i="25"/>
  <c r="K6" i="27"/>
  <c r="M129" i="26"/>
  <c r="M114" i="26"/>
  <c r="C130" i="26"/>
  <c r="C129" i="26"/>
  <c r="M121" i="26"/>
  <c r="AE121" i="26" s="1"/>
  <c r="AC94" i="26"/>
  <c r="AC29" i="26"/>
  <c r="AC124" i="26"/>
  <c r="AC120" i="26"/>
  <c r="AC63" i="26"/>
  <c r="AC53" i="26"/>
  <c r="M61" i="26"/>
  <c r="AE61" i="26" s="1"/>
  <c r="AC121" i="26"/>
  <c r="M63" i="26"/>
  <c r="AE63" i="26" s="1"/>
  <c r="M64" i="26"/>
  <c r="AE64" i="26" s="1"/>
  <c r="M94" i="26"/>
  <c r="AE94" i="26" s="1"/>
  <c r="AC61" i="26"/>
  <c r="AC57" i="26"/>
  <c r="AA16" i="24"/>
  <c r="AA18" i="24"/>
  <c r="M91" i="1"/>
  <c r="AE91" i="1" s="1"/>
  <c r="AC91" i="1"/>
  <c r="M30" i="1"/>
  <c r="AE30" i="1" s="1"/>
  <c r="AC30" i="1"/>
  <c r="AL129" i="26"/>
  <c r="AB129" i="26" s="1"/>
  <c r="AC64" i="26"/>
  <c r="AC62" i="26"/>
  <c r="M91" i="26"/>
  <c r="AE91" i="26" s="1"/>
  <c r="AC91" i="26"/>
  <c r="C116" i="26"/>
  <c r="K116" i="26" s="1"/>
  <c r="AC116" i="26"/>
  <c r="I118" i="27"/>
  <c r="M118" i="27"/>
  <c r="AE118" i="27" s="1"/>
  <c r="AC86" i="27"/>
  <c r="C86" i="27"/>
  <c r="K86" i="27" s="1"/>
  <c r="I123" i="28"/>
  <c r="AC123" i="28"/>
  <c r="I88" i="28"/>
  <c r="AC88" i="28"/>
  <c r="AC95" i="28"/>
  <c r="K24" i="28"/>
  <c r="AC122" i="29"/>
  <c r="I122" i="29"/>
  <c r="H106" i="29"/>
  <c r="K111" i="29" s="1"/>
  <c r="K79" i="29"/>
  <c r="M86" i="26"/>
  <c r="AE86" i="26" s="1"/>
  <c r="M57" i="26"/>
  <c r="AE57" i="26" s="1"/>
  <c r="I119" i="1"/>
  <c r="AC115" i="26"/>
  <c r="M29" i="26"/>
  <c r="M115" i="26"/>
  <c r="AE115" i="26" s="1"/>
  <c r="AC51" i="26"/>
  <c r="I90" i="1"/>
  <c r="H74" i="1"/>
  <c r="K100" i="1"/>
  <c r="I89" i="1"/>
  <c r="I53" i="1"/>
  <c r="AC59" i="1"/>
  <c r="AC54" i="1"/>
  <c r="AC122" i="1"/>
  <c r="M123" i="1"/>
  <c r="AE123" i="1" s="1"/>
  <c r="AC118" i="1"/>
  <c r="I118" i="1"/>
  <c r="AC60" i="1"/>
  <c r="C118" i="26"/>
  <c r="K118" i="26" s="1"/>
  <c r="AC93" i="26"/>
  <c r="I57" i="26"/>
  <c r="M74" i="26"/>
  <c r="AC96" i="26"/>
  <c r="C90" i="26"/>
  <c r="K90" i="26" s="1"/>
  <c r="M90" i="26"/>
  <c r="AE90" i="26" s="1"/>
  <c r="AC122" i="26"/>
  <c r="C64" i="27"/>
  <c r="K64" i="27" s="1"/>
  <c r="AC53" i="27"/>
  <c r="M127" i="27"/>
  <c r="AE127" i="27" s="1"/>
  <c r="C127" i="27"/>
  <c r="K127" i="27" s="1"/>
  <c r="AC124" i="27"/>
  <c r="AC120" i="27"/>
  <c r="B99" i="27"/>
  <c r="AC116" i="27"/>
  <c r="C94" i="28"/>
  <c r="K94" i="28" s="1"/>
  <c r="M94" i="28"/>
  <c r="AE94" i="28" s="1"/>
  <c r="C86" i="28"/>
  <c r="K86" i="28" s="1"/>
  <c r="AC86" i="28"/>
  <c r="C128" i="28"/>
  <c r="K128" i="28" s="1"/>
  <c r="M128" i="28"/>
  <c r="AE128" i="28" s="1"/>
  <c r="C120" i="28"/>
  <c r="K120" i="28" s="1"/>
  <c r="M120" i="28"/>
  <c r="AE120" i="28" s="1"/>
  <c r="AC120" i="28"/>
  <c r="C116" i="28"/>
  <c r="K116" i="28" s="1"/>
  <c r="B99" i="28"/>
  <c r="AC116" i="28"/>
  <c r="I25" i="28"/>
  <c r="AL129" i="28"/>
  <c r="AB129" i="28" s="1"/>
  <c r="I117" i="1"/>
  <c r="I55" i="1"/>
  <c r="I91" i="1"/>
  <c r="M125" i="1"/>
  <c r="AE125" i="1" s="1"/>
  <c r="AC125" i="1"/>
  <c r="M117" i="1"/>
  <c r="AE117" i="1" s="1"/>
  <c r="AC56" i="26"/>
  <c r="C56" i="26"/>
  <c r="K56" i="26" s="1"/>
  <c r="C87" i="26"/>
  <c r="K87" i="26" s="1"/>
  <c r="AC87" i="26"/>
  <c r="AC83" i="26"/>
  <c r="AC125" i="26"/>
  <c r="M125" i="26"/>
  <c r="AE125" i="26" s="1"/>
  <c r="I128" i="27"/>
  <c r="I61" i="27"/>
  <c r="AC57" i="27"/>
  <c r="M95" i="27"/>
  <c r="AE95" i="27" s="1"/>
  <c r="AC88" i="27"/>
  <c r="M126" i="27"/>
  <c r="AE126" i="27" s="1"/>
  <c r="AC119" i="27"/>
  <c r="C119" i="27"/>
  <c r="K119" i="27" s="1"/>
  <c r="I93" i="28"/>
  <c r="AC93" i="28"/>
  <c r="I116" i="29"/>
  <c r="AC116" i="29"/>
  <c r="M30" i="29"/>
  <c r="AE30" i="29" s="1"/>
  <c r="I30" i="29"/>
  <c r="AC117" i="26"/>
  <c r="M117" i="26"/>
  <c r="AE117" i="26" s="1"/>
  <c r="AC59" i="26"/>
  <c r="AC55" i="26"/>
  <c r="AC27" i="26"/>
  <c r="I93" i="27"/>
  <c r="AC93" i="27"/>
  <c r="AC61" i="27"/>
  <c r="C83" i="27"/>
  <c r="K83" i="27" s="1"/>
  <c r="M71" i="27" s="1"/>
  <c r="AC83" i="27"/>
  <c r="AC122" i="27"/>
  <c r="I124" i="29"/>
  <c r="AC124" i="29"/>
  <c r="AC92" i="28"/>
  <c r="AC63" i="28"/>
  <c r="AC59" i="28"/>
  <c r="AC55" i="28"/>
  <c r="AC51" i="28"/>
  <c r="K79" i="28"/>
  <c r="M51" i="27"/>
  <c r="AE51" i="27" s="1"/>
  <c r="M59" i="27"/>
  <c r="AE59" i="27" s="1"/>
  <c r="M24" i="28"/>
  <c r="AE24" i="28" s="1"/>
  <c r="V28" i="24" l="1"/>
  <c r="W28" i="24" s="1"/>
  <c r="L24" i="24"/>
  <c r="H106" i="26"/>
  <c r="K111" i="26" s="1"/>
  <c r="AA19" i="24"/>
  <c r="AA20" i="24"/>
  <c r="AA24" i="24"/>
  <c r="AC22" i="24"/>
  <c r="AA23" i="24"/>
  <c r="L42" i="24"/>
  <c r="H130" i="27"/>
  <c r="H98" i="27" s="1"/>
  <c r="G35" i="24"/>
  <c r="I29" i="24"/>
  <c r="J33" i="24"/>
  <c r="I41" i="24"/>
  <c r="AC21" i="24"/>
  <c r="L25" i="24"/>
  <c r="AE129" i="29"/>
  <c r="K103" i="26"/>
  <c r="E103" i="26"/>
  <c r="I97" i="26"/>
  <c r="I114" i="26"/>
  <c r="K100" i="26"/>
  <c r="B67" i="26"/>
  <c r="C97" i="26" s="1"/>
  <c r="I114" i="1"/>
  <c r="K103" i="1"/>
  <c r="I97" i="1"/>
  <c r="E103" i="1"/>
  <c r="B35" i="1"/>
  <c r="G36" i="1" s="1"/>
  <c r="K68" i="1"/>
  <c r="G68" i="1"/>
  <c r="C97" i="1"/>
  <c r="I65" i="1"/>
  <c r="C98" i="1"/>
  <c r="I82" i="1"/>
  <c r="K71" i="1"/>
  <c r="H36" i="24"/>
  <c r="H130" i="28"/>
  <c r="H98" i="28" s="1"/>
  <c r="E36" i="24"/>
  <c r="C56" i="24"/>
  <c r="I57" i="24"/>
  <c r="K35" i="24"/>
  <c r="I58" i="24"/>
  <c r="H130" i="26"/>
  <c r="J28" i="24"/>
  <c r="H130" i="1"/>
  <c r="H66" i="1" s="1"/>
  <c r="I30" i="24"/>
  <c r="C28" i="24"/>
  <c r="H130" i="29"/>
  <c r="I1" i="25"/>
  <c r="I27" i="24"/>
  <c r="C27" i="24"/>
  <c r="C55" i="24"/>
  <c r="AE129" i="27"/>
  <c r="AC129" i="28"/>
  <c r="AC129" i="29"/>
  <c r="AC129" i="27"/>
  <c r="AE129" i="1"/>
  <c r="AE129" i="28"/>
  <c r="AC129" i="1"/>
  <c r="AC16" i="24"/>
  <c r="AB16" i="24"/>
  <c r="M31" i="1"/>
  <c r="L21" i="24"/>
  <c r="L22" i="24"/>
  <c r="L47" i="24"/>
  <c r="E103" i="28"/>
  <c r="B67" i="28"/>
  <c r="B35" i="28" s="1"/>
  <c r="K100" i="28"/>
  <c r="M114" i="28"/>
  <c r="I114" i="28"/>
  <c r="C129" i="28"/>
  <c r="C130" i="28"/>
  <c r="I97" i="28"/>
  <c r="K103" i="28"/>
  <c r="G100" i="28"/>
  <c r="M106" i="26"/>
  <c r="K112" i="26" s="1"/>
  <c r="K80" i="26"/>
  <c r="K79" i="1"/>
  <c r="H106" i="1"/>
  <c r="K111" i="1" s="1"/>
  <c r="AE29" i="26"/>
  <c r="AE129" i="26" s="1"/>
  <c r="AC18" i="24"/>
  <c r="AB18" i="24"/>
  <c r="L23" i="24"/>
  <c r="L46" i="24"/>
  <c r="AC129" i="26"/>
  <c r="M129" i="28"/>
  <c r="E103" i="27"/>
  <c r="C129" i="27"/>
  <c r="K100" i="27"/>
  <c r="M129" i="27"/>
  <c r="B67" i="27"/>
  <c r="I97" i="27"/>
  <c r="G100" i="27"/>
  <c r="C130" i="27"/>
  <c r="K103" i="27"/>
  <c r="I114" i="27"/>
  <c r="M114" i="27"/>
  <c r="AB19" i="24"/>
  <c r="AC19" i="24"/>
  <c r="L44" i="24"/>
  <c r="M31" i="29"/>
  <c r="L20" i="24" s="1"/>
  <c r="AB23" i="24" l="1"/>
  <c r="AC23" i="24"/>
  <c r="AA17" i="24"/>
  <c r="AB24" i="24"/>
  <c r="AC24" i="24"/>
  <c r="AC20" i="24"/>
  <c r="AB20" i="24"/>
  <c r="H98" i="1"/>
  <c r="M97" i="26"/>
  <c r="K71" i="26"/>
  <c r="M82" i="26"/>
  <c r="B35" i="26"/>
  <c r="E39" i="26" s="1"/>
  <c r="I65" i="26"/>
  <c r="I82" i="26"/>
  <c r="K68" i="26"/>
  <c r="G68" i="26"/>
  <c r="C98" i="26"/>
  <c r="E71" i="26"/>
  <c r="C65" i="1"/>
  <c r="C31" i="1"/>
  <c r="H32" i="1"/>
  <c r="E39" i="1"/>
  <c r="I50" i="1"/>
  <c r="C32" i="1"/>
  <c r="K36" i="1"/>
  <c r="C66" i="1"/>
  <c r="K39" i="1"/>
  <c r="I31" i="1"/>
  <c r="H98" i="29"/>
  <c r="H66" i="29"/>
  <c r="H32" i="29"/>
  <c r="H66" i="26"/>
  <c r="H98" i="26"/>
  <c r="G36" i="26"/>
  <c r="C66" i="26"/>
  <c r="I50" i="26"/>
  <c r="K39" i="26"/>
  <c r="K36" i="26"/>
  <c r="C65" i="26"/>
  <c r="C32" i="26"/>
  <c r="I31" i="26"/>
  <c r="H32" i="26"/>
  <c r="C31" i="26"/>
  <c r="M31" i="26"/>
  <c r="M50" i="26" s="1"/>
  <c r="M65" i="26" s="1"/>
  <c r="E71" i="27"/>
  <c r="C98" i="27"/>
  <c r="C97" i="27"/>
  <c r="M97" i="27"/>
  <c r="G68" i="27"/>
  <c r="M82" i="27"/>
  <c r="I65" i="27"/>
  <c r="I82" i="27"/>
  <c r="K71" i="27"/>
  <c r="K68" i="27"/>
  <c r="H66" i="27"/>
  <c r="K39" i="28"/>
  <c r="G36" i="28"/>
  <c r="M65" i="28"/>
  <c r="K36" i="28"/>
  <c r="C31" i="28"/>
  <c r="M50" i="28"/>
  <c r="I31" i="28"/>
  <c r="C32" i="28"/>
  <c r="C66" i="28"/>
  <c r="M31" i="28"/>
  <c r="L19" i="24" s="1"/>
  <c r="I50" i="28"/>
  <c r="E39" i="28"/>
  <c r="H32" i="28"/>
  <c r="C65" i="28"/>
  <c r="L48" i="24"/>
  <c r="L53" i="24"/>
  <c r="C97" i="28"/>
  <c r="E71" i="28"/>
  <c r="H66" i="28"/>
  <c r="M97" i="28"/>
  <c r="I65" i="28"/>
  <c r="M82" i="28"/>
  <c r="G68" i="28"/>
  <c r="C98" i="28"/>
  <c r="K68" i="28"/>
  <c r="I82" i="28"/>
  <c r="K71" i="28"/>
  <c r="L50" i="24"/>
  <c r="L43" i="24"/>
  <c r="B35" i="27"/>
  <c r="L51" i="24"/>
  <c r="L49" i="24"/>
  <c r="L45" i="24"/>
  <c r="M50" i="1"/>
  <c r="M65" i="1" s="1"/>
  <c r="M82" i="1" s="1"/>
  <c r="M97" i="1" s="1"/>
  <c r="M114" i="1" s="1"/>
  <c r="M129" i="1" s="1"/>
  <c r="L17" i="24" l="1"/>
  <c r="AB17" i="24"/>
  <c r="AC17" i="24"/>
  <c r="Y16" i="24"/>
  <c r="W16" i="24" s="1"/>
  <c r="Y28" i="24" s="1"/>
  <c r="I56" i="24" s="1"/>
  <c r="L16" i="24"/>
  <c r="L52" i="24"/>
  <c r="K39" i="27"/>
  <c r="I31" i="27"/>
  <c r="E39" i="27"/>
  <c r="M50" i="27"/>
  <c r="C32" i="27"/>
  <c r="G36" i="27"/>
  <c r="I50" i="27"/>
  <c r="M31" i="27"/>
  <c r="H32" i="27"/>
  <c r="K36" i="27"/>
  <c r="C65" i="27"/>
  <c r="C31" i="27"/>
  <c r="M65" i="27"/>
  <c r="C66" i="27"/>
  <c r="L18" i="24" l="1"/>
  <c r="L27" i="24" s="1"/>
  <c r="L41" i="24" s="1"/>
  <c r="L55"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E.Beyl</author>
  </authors>
  <commentList>
    <comment ref="F3" authorId="0" shapeId="0" xr:uid="{00000000-0006-0000-0000-000001000000}">
      <text>
        <r>
          <rPr>
            <sz val="10"/>
            <color indexed="81"/>
            <rFont val="B Ludwigsburg Trade Gothic Lt"/>
            <family val="2"/>
          </rPr>
          <t xml:space="preserve">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
</t>
        </r>
        <r>
          <rPr>
            <sz val="10"/>
            <color indexed="81"/>
            <rFont val="B Ludwigsburg Trade Gothic Bold"/>
            <family val="2"/>
          </rPr>
          <t>Bitte füllen Sie die gelben Eingabefelder rechts auf diesem Blatt aus.</t>
        </r>
        <r>
          <rPr>
            <sz val="10"/>
            <color indexed="81"/>
            <rFont val="B Ludwigsburg Trade Gothic Lt"/>
            <family val="2"/>
          </rPr>
          <t xml:space="preserve">
</t>
        </r>
      </text>
    </comment>
    <comment ref="H7" authorId="0" shapeId="0" xr:uid="{00000000-0006-0000-0000-000002000000}">
      <text>
        <r>
          <rPr>
            <sz val="10"/>
            <color indexed="81"/>
            <rFont val="Wingdings"/>
            <charset val="2"/>
          </rPr>
          <t xml:space="preserve">è è è è è è è è è è è è </t>
        </r>
      </text>
    </comment>
    <comment ref="U9" authorId="0" shapeId="0" xr:uid="{00000000-0006-0000-0000-000003000000}">
      <text>
        <r>
          <rPr>
            <sz val="10"/>
            <color indexed="81"/>
            <rFont val="B Ludwigsburg Trade Gothic Lt"/>
            <family val="2"/>
          </rPr>
          <t>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t>
        </r>
      </text>
    </comment>
    <comment ref="U13" authorId="0" shapeId="0" xr:uid="{00000000-0006-0000-0000-000004000000}">
      <text>
        <r>
          <rPr>
            <sz val="10"/>
            <color indexed="81"/>
            <rFont val="B Ludwigsburg Trade Gothic Lt"/>
            <family val="2"/>
          </rPr>
          <t xml:space="preserve">Wenn Sie Daten aus anderen Dateien kopieren, bitte </t>
        </r>
        <r>
          <rPr>
            <sz val="10"/>
            <color indexed="81"/>
            <rFont val="B Ludwigsburg Trade Gothic Bold"/>
            <family val="2"/>
          </rPr>
          <t>nur</t>
        </r>
        <r>
          <rPr>
            <sz val="10"/>
            <color indexed="81"/>
            <rFont val="B Ludwigsburg Trade Gothic Lt"/>
            <family val="2"/>
          </rPr>
          <t xml:space="preserve"> "Werte" einfügen.</t>
        </r>
      </text>
    </comment>
    <comment ref="U39" authorId="0" shapeId="0" xr:uid="{00000000-0006-0000-0000-000005000000}">
      <text>
        <r>
          <rPr>
            <sz val="10"/>
            <color indexed="81"/>
            <rFont val="B Ludwigsburg Trade Gothic Lt"/>
            <family val="2"/>
          </rPr>
          <t>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t>
        </r>
      </text>
    </comment>
    <comment ref="U43" authorId="0" shapeId="0" xr:uid="{00000000-0006-0000-0000-000006000000}">
      <text>
        <r>
          <rPr>
            <sz val="10"/>
            <color indexed="81"/>
            <rFont val="B Ludwigsburg Trade Gothic Lt"/>
            <family val="2"/>
          </rPr>
          <t xml:space="preserve">Wenn Sie Daten aus anderen Dateien kopieren, bitte </t>
        </r>
        <r>
          <rPr>
            <sz val="10"/>
            <color indexed="81"/>
            <rFont val="B Ludwigsburg Trade Gothic Bold"/>
            <family val="2"/>
          </rPr>
          <t>nur</t>
        </r>
        <r>
          <rPr>
            <sz val="10"/>
            <color indexed="81"/>
            <rFont val="B Ludwigsburg Trade Gothic Lt"/>
            <family val="2"/>
          </rPr>
          <t xml:space="preserve"> "Werte" einfügen.</t>
        </r>
      </text>
    </comment>
    <comment ref="U71" authorId="0" shapeId="0" xr:uid="{00000000-0006-0000-0000-000007000000}">
      <text>
        <r>
          <rPr>
            <sz val="10"/>
            <color indexed="81"/>
            <rFont val="B Ludwigsburg Trade Gothic Lt"/>
            <family val="2"/>
          </rPr>
          <t>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t>
        </r>
      </text>
    </comment>
    <comment ref="U75" authorId="0" shapeId="0" xr:uid="{00000000-0006-0000-0000-000008000000}">
      <text>
        <r>
          <rPr>
            <sz val="10"/>
            <color indexed="81"/>
            <rFont val="B Ludwigsburg Trade Gothic Lt"/>
            <family val="2"/>
          </rPr>
          <t xml:space="preserve">Wenn Sie Daten aus anderen Dateien kopieren, bitte </t>
        </r>
        <r>
          <rPr>
            <sz val="10"/>
            <color indexed="81"/>
            <rFont val="B Ludwigsburg Trade Gothic Bold"/>
            <family val="2"/>
          </rPr>
          <t>nur</t>
        </r>
        <r>
          <rPr>
            <sz val="10"/>
            <color indexed="81"/>
            <rFont val="B Ludwigsburg Trade Gothic Lt"/>
            <family val="2"/>
          </rPr>
          <t xml:space="preserve"> "Werte" einfügen.</t>
        </r>
      </text>
    </comment>
    <comment ref="U103" authorId="0" shapeId="0" xr:uid="{00000000-0006-0000-0000-000009000000}">
      <text>
        <r>
          <rPr>
            <sz val="10"/>
            <color indexed="81"/>
            <rFont val="B Ludwigsburg Trade Gothic Lt"/>
            <family val="2"/>
          </rPr>
          <t>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t>
        </r>
      </text>
    </comment>
    <comment ref="U107" authorId="0" shapeId="0" xr:uid="{00000000-0006-0000-0000-00000A000000}">
      <text>
        <r>
          <rPr>
            <sz val="10"/>
            <color indexed="81"/>
            <rFont val="B Ludwigsburg Trade Gothic Lt"/>
            <family val="2"/>
          </rPr>
          <t xml:space="preserve">Wenn Sie Daten aus anderen Dateien kopieren, bitte </t>
        </r>
        <r>
          <rPr>
            <sz val="10"/>
            <color indexed="81"/>
            <rFont val="B Ludwigsburg Trade Gothic Bold"/>
            <family val="2"/>
          </rPr>
          <t>nur</t>
        </r>
        <r>
          <rPr>
            <sz val="10"/>
            <color indexed="81"/>
            <rFont val="B Ludwigsburg Trade Gothic Lt"/>
            <family val="2"/>
          </rPr>
          <t xml:space="preserve"> "Werte" einfügen.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E.Beyl</author>
  </authors>
  <commentList>
    <comment ref="F3" authorId="0" shapeId="0" xr:uid="{00000000-0006-0000-0100-000001000000}">
      <text>
        <r>
          <rPr>
            <sz val="10"/>
            <color indexed="81"/>
            <rFont val="B Ludwigsburg Trade Gothic Lt"/>
            <family val="2"/>
          </rPr>
          <t xml:space="preserve">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
</t>
        </r>
        <r>
          <rPr>
            <sz val="10"/>
            <color indexed="81"/>
            <rFont val="B Ludwigsburg Trade Gothic Bold"/>
            <family val="2"/>
          </rPr>
          <t>Bitte füllen Sie die gelben Eingabefelder rechts auf diesem Blatt aus.</t>
        </r>
        <r>
          <rPr>
            <sz val="10"/>
            <color indexed="81"/>
            <rFont val="B Ludwigsburg Trade Gothic Lt"/>
            <family val="2"/>
          </rPr>
          <t xml:space="preserve">
</t>
        </r>
      </text>
    </comment>
    <comment ref="H7" authorId="0" shapeId="0" xr:uid="{00000000-0006-0000-0100-000002000000}">
      <text>
        <r>
          <rPr>
            <sz val="10"/>
            <color indexed="81"/>
            <rFont val="Wingdings"/>
            <charset val="2"/>
          </rPr>
          <t xml:space="preserve">è è è è è è è è è è è è </t>
        </r>
      </text>
    </comment>
    <comment ref="U9" authorId="0" shapeId="0" xr:uid="{00000000-0006-0000-0100-000003000000}">
      <text>
        <r>
          <rPr>
            <sz val="10"/>
            <color indexed="81"/>
            <rFont val="B Ludwigsburg Trade Gothic Lt"/>
            <family val="2"/>
          </rPr>
          <t>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t>
        </r>
      </text>
    </comment>
    <comment ref="U13" authorId="0" shapeId="0" xr:uid="{00000000-0006-0000-0100-000004000000}">
      <text>
        <r>
          <rPr>
            <sz val="10"/>
            <color indexed="81"/>
            <rFont val="B Ludwigsburg Trade Gothic Lt"/>
            <family val="2"/>
          </rPr>
          <t xml:space="preserve">Wenn Sie Daten aus anderen Dateien kopieren, bitte </t>
        </r>
        <r>
          <rPr>
            <sz val="10"/>
            <color indexed="81"/>
            <rFont val="B Ludwigsburg Trade Gothic Bold"/>
            <family val="2"/>
          </rPr>
          <t>nur</t>
        </r>
        <r>
          <rPr>
            <sz val="10"/>
            <color indexed="81"/>
            <rFont val="B Ludwigsburg Trade Gothic Lt"/>
            <family val="2"/>
          </rPr>
          <t xml:space="preserve"> "Werte" einfügen.</t>
        </r>
      </text>
    </comment>
    <comment ref="U39" authorId="0" shapeId="0" xr:uid="{00000000-0006-0000-0100-000005000000}">
      <text>
        <r>
          <rPr>
            <sz val="10"/>
            <color indexed="81"/>
            <rFont val="B Ludwigsburg Trade Gothic Lt"/>
            <family val="2"/>
          </rPr>
          <t>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t>
        </r>
      </text>
    </comment>
    <comment ref="U43" authorId="0" shapeId="0" xr:uid="{00000000-0006-0000-0100-000006000000}">
      <text>
        <r>
          <rPr>
            <sz val="10"/>
            <color indexed="81"/>
            <rFont val="B Ludwigsburg Trade Gothic Lt"/>
            <family val="2"/>
          </rPr>
          <t xml:space="preserve">Wenn Sie Daten aus anderen Dateien kopieren, bitte </t>
        </r>
        <r>
          <rPr>
            <sz val="10"/>
            <color indexed="81"/>
            <rFont val="B Ludwigsburg Trade Gothic Bold"/>
            <family val="2"/>
          </rPr>
          <t>nur</t>
        </r>
        <r>
          <rPr>
            <sz val="10"/>
            <color indexed="81"/>
            <rFont val="B Ludwigsburg Trade Gothic Lt"/>
            <family val="2"/>
          </rPr>
          <t xml:space="preserve"> "Werte" einfügen.</t>
        </r>
      </text>
    </comment>
    <comment ref="U71" authorId="0" shapeId="0" xr:uid="{00000000-0006-0000-0100-000007000000}">
      <text>
        <r>
          <rPr>
            <sz val="10"/>
            <color indexed="81"/>
            <rFont val="B Ludwigsburg Trade Gothic Lt"/>
            <family val="2"/>
          </rPr>
          <t>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t>
        </r>
      </text>
    </comment>
    <comment ref="U75" authorId="0" shapeId="0" xr:uid="{00000000-0006-0000-0100-000008000000}">
      <text>
        <r>
          <rPr>
            <sz val="10"/>
            <color indexed="81"/>
            <rFont val="B Ludwigsburg Trade Gothic Lt"/>
            <family val="2"/>
          </rPr>
          <t xml:space="preserve">Wenn Sie Daten aus anderen Dateien kopieren, bitte </t>
        </r>
        <r>
          <rPr>
            <sz val="10"/>
            <color indexed="81"/>
            <rFont val="B Ludwigsburg Trade Gothic Bold"/>
            <family val="2"/>
          </rPr>
          <t>nur</t>
        </r>
        <r>
          <rPr>
            <sz val="10"/>
            <color indexed="81"/>
            <rFont val="B Ludwigsburg Trade Gothic Lt"/>
            <family val="2"/>
          </rPr>
          <t xml:space="preserve"> "Werte" einfügen.</t>
        </r>
      </text>
    </comment>
    <comment ref="U103" authorId="0" shapeId="0" xr:uid="{00000000-0006-0000-0100-000009000000}">
      <text>
        <r>
          <rPr>
            <sz val="10"/>
            <color indexed="81"/>
            <rFont val="B Ludwigsburg Trade Gothic Lt"/>
            <family val="2"/>
          </rPr>
          <t>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t>
        </r>
      </text>
    </comment>
    <comment ref="U107" authorId="0" shapeId="0" xr:uid="{00000000-0006-0000-0100-00000A000000}">
      <text>
        <r>
          <rPr>
            <sz val="10"/>
            <color indexed="81"/>
            <rFont val="B Ludwigsburg Trade Gothic Lt"/>
            <family val="2"/>
          </rPr>
          <t xml:space="preserve">Wenn Sie Daten aus anderen Dateien kopieren, bitte </t>
        </r>
        <r>
          <rPr>
            <sz val="10"/>
            <color indexed="81"/>
            <rFont val="B Ludwigsburg Trade Gothic Bold"/>
            <family val="2"/>
          </rPr>
          <t>nur</t>
        </r>
        <r>
          <rPr>
            <sz val="10"/>
            <color indexed="81"/>
            <rFont val="B Ludwigsburg Trade Gothic Lt"/>
            <family val="2"/>
          </rPr>
          <t xml:space="preserve"> "Werte" einfügen.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E.Beyl</author>
  </authors>
  <commentList>
    <comment ref="F3" authorId="0" shapeId="0" xr:uid="{00000000-0006-0000-0200-000001000000}">
      <text>
        <r>
          <rPr>
            <sz val="10"/>
            <color indexed="81"/>
            <rFont val="B Ludwigsburg Trade Gothic Lt"/>
            <family val="2"/>
          </rPr>
          <t xml:space="preserve">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
</t>
        </r>
        <r>
          <rPr>
            <sz val="10"/>
            <color indexed="81"/>
            <rFont val="B Ludwigsburg Trade Gothic Bold"/>
            <family val="2"/>
          </rPr>
          <t>Bitte füllen Sie die gelben Eingabefelder rechts auf diesem Blatt aus.</t>
        </r>
        <r>
          <rPr>
            <sz val="10"/>
            <color indexed="81"/>
            <rFont val="B Ludwigsburg Trade Gothic Lt"/>
            <family val="2"/>
          </rPr>
          <t xml:space="preserve">
</t>
        </r>
      </text>
    </comment>
    <comment ref="H7" authorId="0" shapeId="0" xr:uid="{00000000-0006-0000-0200-000002000000}">
      <text>
        <r>
          <rPr>
            <sz val="10"/>
            <color indexed="81"/>
            <rFont val="Wingdings"/>
            <charset val="2"/>
          </rPr>
          <t xml:space="preserve">è è è è è è è è è è è è </t>
        </r>
      </text>
    </comment>
    <comment ref="U9" authorId="0" shapeId="0" xr:uid="{00000000-0006-0000-0200-000003000000}">
      <text>
        <r>
          <rPr>
            <sz val="10"/>
            <color indexed="81"/>
            <rFont val="B Ludwigsburg Trade Gothic Lt"/>
            <family val="2"/>
          </rPr>
          <t>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t>
        </r>
      </text>
    </comment>
    <comment ref="U13" authorId="0" shapeId="0" xr:uid="{00000000-0006-0000-0200-000004000000}">
      <text>
        <r>
          <rPr>
            <sz val="10"/>
            <color indexed="81"/>
            <rFont val="B Ludwigsburg Trade Gothic Lt"/>
            <family val="2"/>
          </rPr>
          <t xml:space="preserve">Wenn Sie Daten aus anderen Dateien kopieren, bitte </t>
        </r>
        <r>
          <rPr>
            <sz val="10"/>
            <color indexed="81"/>
            <rFont val="B Ludwigsburg Trade Gothic Bold"/>
            <family val="2"/>
          </rPr>
          <t>nur</t>
        </r>
        <r>
          <rPr>
            <sz val="10"/>
            <color indexed="81"/>
            <rFont val="B Ludwigsburg Trade Gothic Lt"/>
            <family val="2"/>
          </rPr>
          <t xml:space="preserve"> "Werte" einfügen.</t>
        </r>
      </text>
    </comment>
    <comment ref="U39" authorId="0" shapeId="0" xr:uid="{00000000-0006-0000-0200-000005000000}">
      <text>
        <r>
          <rPr>
            <sz val="10"/>
            <color indexed="81"/>
            <rFont val="B Ludwigsburg Trade Gothic Lt"/>
            <family val="2"/>
          </rPr>
          <t>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t>
        </r>
      </text>
    </comment>
    <comment ref="U43" authorId="0" shapeId="0" xr:uid="{00000000-0006-0000-0200-000006000000}">
      <text>
        <r>
          <rPr>
            <sz val="10"/>
            <color indexed="81"/>
            <rFont val="B Ludwigsburg Trade Gothic Lt"/>
            <family val="2"/>
          </rPr>
          <t xml:space="preserve">Wenn Sie Daten aus anderen Dateien kopieren, bitte </t>
        </r>
        <r>
          <rPr>
            <sz val="10"/>
            <color indexed="81"/>
            <rFont val="B Ludwigsburg Trade Gothic Bold"/>
            <family val="2"/>
          </rPr>
          <t>nur</t>
        </r>
        <r>
          <rPr>
            <sz val="10"/>
            <color indexed="81"/>
            <rFont val="B Ludwigsburg Trade Gothic Lt"/>
            <family val="2"/>
          </rPr>
          <t xml:space="preserve"> "Werte" einfügen.</t>
        </r>
      </text>
    </comment>
    <comment ref="U71" authorId="0" shapeId="0" xr:uid="{00000000-0006-0000-0200-000007000000}">
      <text>
        <r>
          <rPr>
            <sz val="10"/>
            <color indexed="81"/>
            <rFont val="B Ludwigsburg Trade Gothic Lt"/>
            <family val="2"/>
          </rPr>
          <t>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t>
        </r>
      </text>
    </comment>
    <comment ref="U75" authorId="0" shapeId="0" xr:uid="{00000000-0006-0000-0200-000008000000}">
      <text>
        <r>
          <rPr>
            <sz val="10"/>
            <color indexed="81"/>
            <rFont val="B Ludwigsburg Trade Gothic Lt"/>
            <family val="2"/>
          </rPr>
          <t xml:space="preserve">Wenn Sie Daten aus anderen Dateien kopieren, bitte </t>
        </r>
        <r>
          <rPr>
            <sz val="10"/>
            <color indexed="81"/>
            <rFont val="B Ludwigsburg Trade Gothic Bold"/>
            <family val="2"/>
          </rPr>
          <t>nur</t>
        </r>
        <r>
          <rPr>
            <sz val="10"/>
            <color indexed="81"/>
            <rFont val="B Ludwigsburg Trade Gothic Lt"/>
            <family val="2"/>
          </rPr>
          <t xml:space="preserve"> "Werte" einfügen.</t>
        </r>
      </text>
    </comment>
    <comment ref="U103" authorId="0" shapeId="0" xr:uid="{00000000-0006-0000-0200-000009000000}">
      <text>
        <r>
          <rPr>
            <sz val="10"/>
            <color indexed="81"/>
            <rFont val="B Ludwigsburg Trade Gothic Lt"/>
            <family val="2"/>
          </rPr>
          <t>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t>
        </r>
      </text>
    </comment>
    <comment ref="U107" authorId="0" shapeId="0" xr:uid="{00000000-0006-0000-0200-00000A000000}">
      <text>
        <r>
          <rPr>
            <sz val="10"/>
            <color indexed="81"/>
            <rFont val="B Ludwigsburg Trade Gothic Lt"/>
            <family val="2"/>
          </rPr>
          <t xml:space="preserve">Wenn Sie Daten aus anderen Dateien kopieren, bitte </t>
        </r>
        <r>
          <rPr>
            <sz val="10"/>
            <color indexed="81"/>
            <rFont val="B Ludwigsburg Trade Gothic Bold"/>
            <family val="2"/>
          </rPr>
          <t>nur</t>
        </r>
        <r>
          <rPr>
            <sz val="10"/>
            <color indexed="81"/>
            <rFont val="B Ludwigsburg Trade Gothic Lt"/>
            <family val="2"/>
          </rPr>
          <t xml:space="preserve"> "Werte" einfügen.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E.Beyl</author>
  </authors>
  <commentList>
    <comment ref="F3" authorId="0" shapeId="0" xr:uid="{00000000-0006-0000-0300-000001000000}">
      <text>
        <r>
          <rPr>
            <sz val="10"/>
            <color indexed="81"/>
            <rFont val="B Ludwigsburg Trade Gothic Lt"/>
            <family val="2"/>
          </rPr>
          <t xml:space="preserve">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
</t>
        </r>
        <r>
          <rPr>
            <sz val="10"/>
            <color indexed="81"/>
            <rFont val="B Ludwigsburg Trade Gothic Bold"/>
            <family val="2"/>
          </rPr>
          <t>Bitte füllen Sie die gelben Eingabefelder rechts auf diesem Blatt aus.</t>
        </r>
        <r>
          <rPr>
            <sz val="10"/>
            <color indexed="81"/>
            <rFont val="B Ludwigsburg Trade Gothic Lt"/>
            <family val="2"/>
          </rPr>
          <t xml:space="preserve">
</t>
        </r>
      </text>
    </comment>
    <comment ref="H7" authorId="0" shapeId="0" xr:uid="{00000000-0006-0000-0300-000002000000}">
      <text>
        <r>
          <rPr>
            <sz val="10"/>
            <color indexed="81"/>
            <rFont val="Wingdings"/>
            <charset val="2"/>
          </rPr>
          <t xml:space="preserve">è è è è è è è è è è è è </t>
        </r>
      </text>
    </comment>
    <comment ref="U9" authorId="0" shapeId="0" xr:uid="{00000000-0006-0000-0300-000003000000}">
      <text>
        <r>
          <rPr>
            <sz val="10"/>
            <color indexed="81"/>
            <rFont val="B Ludwigsburg Trade Gothic Lt"/>
            <family val="2"/>
          </rPr>
          <t>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t>
        </r>
      </text>
    </comment>
    <comment ref="U13" authorId="0" shapeId="0" xr:uid="{00000000-0006-0000-0300-000004000000}">
      <text>
        <r>
          <rPr>
            <sz val="10"/>
            <color indexed="81"/>
            <rFont val="B Ludwigsburg Trade Gothic Lt"/>
            <family val="2"/>
          </rPr>
          <t xml:space="preserve">Wenn Sie Daten aus anderen Dateien kopieren, bitte </t>
        </r>
        <r>
          <rPr>
            <sz val="10"/>
            <color indexed="81"/>
            <rFont val="B Ludwigsburg Trade Gothic Bold"/>
            <family val="2"/>
          </rPr>
          <t>nur</t>
        </r>
        <r>
          <rPr>
            <sz val="10"/>
            <color indexed="81"/>
            <rFont val="B Ludwigsburg Trade Gothic Lt"/>
            <family val="2"/>
          </rPr>
          <t xml:space="preserve"> "Werte" einfügen.</t>
        </r>
      </text>
    </comment>
    <comment ref="U39" authorId="0" shapeId="0" xr:uid="{00000000-0006-0000-0300-000005000000}">
      <text>
        <r>
          <rPr>
            <sz val="10"/>
            <color indexed="81"/>
            <rFont val="B Ludwigsburg Trade Gothic Lt"/>
            <family val="2"/>
          </rPr>
          <t>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t>
        </r>
      </text>
    </comment>
    <comment ref="U43" authorId="0" shapeId="0" xr:uid="{00000000-0006-0000-0300-000006000000}">
      <text>
        <r>
          <rPr>
            <sz val="10"/>
            <color indexed="81"/>
            <rFont val="B Ludwigsburg Trade Gothic Lt"/>
            <family val="2"/>
          </rPr>
          <t xml:space="preserve">Wenn Sie Daten aus anderen Dateien kopieren, bitte </t>
        </r>
        <r>
          <rPr>
            <sz val="10"/>
            <color indexed="81"/>
            <rFont val="B Ludwigsburg Trade Gothic Bold"/>
            <family val="2"/>
          </rPr>
          <t>nur</t>
        </r>
        <r>
          <rPr>
            <sz val="10"/>
            <color indexed="81"/>
            <rFont val="B Ludwigsburg Trade Gothic Lt"/>
            <family val="2"/>
          </rPr>
          <t xml:space="preserve"> "Werte" einfügen.</t>
        </r>
      </text>
    </comment>
    <comment ref="U71" authorId="0" shapeId="0" xr:uid="{00000000-0006-0000-0300-000007000000}">
      <text>
        <r>
          <rPr>
            <sz val="10"/>
            <color indexed="81"/>
            <rFont val="B Ludwigsburg Trade Gothic Lt"/>
            <family val="2"/>
          </rPr>
          <t>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t>
        </r>
      </text>
    </comment>
    <comment ref="U75" authorId="0" shapeId="0" xr:uid="{00000000-0006-0000-0300-000008000000}">
      <text>
        <r>
          <rPr>
            <sz val="10"/>
            <color indexed="81"/>
            <rFont val="B Ludwigsburg Trade Gothic Lt"/>
            <family val="2"/>
          </rPr>
          <t xml:space="preserve">Wenn Sie Daten aus anderen Dateien kopieren, bitte </t>
        </r>
        <r>
          <rPr>
            <sz val="10"/>
            <color indexed="81"/>
            <rFont val="B Ludwigsburg Trade Gothic Bold"/>
            <family val="2"/>
          </rPr>
          <t>nur</t>
        </r>
        <r>
          <rPr>
            <sz val="10"/>
            <color indexed="81"/>
            <rFont val="B Ludwigsburg Trade Gothic Lt"/>
            <family val="2"/>
          </rPr>
          <t xml:space="preserve"> "Werte" einfügen.</t>
        </r>
      </text>
    </comment>
    <comment ref="U103" authorId="0" shapeId="0" xr:uid="{00000000-0006-0000-0300-000009000000}">
      <text>
        <r>
          <rPr>
            <sz val="10"/>
            <color indexed="81"/>
            <rFont val="B Ludwigsburg Trade Gothic Lt"/>
            <family val="2"/>
          </rPr>
          <t>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t>
        </r>
      </text>
    </comment>
    <comment ref="U107" authorId="0" shapeId="0" xr:uid="{00000000-0006-0000-0300-00000A000000}">
      <text>
        <r>
          <rPr>
            <sz val="10"/>
            <color indexed="81"/>
            <rFont val="B Ludwigsburg Trade Gothic Lt"/>
            <family val="2"/>
          </rPr>
          <t xml:space="preserve">Wenn Sie Daten aus anderen Dateien kopieren, bitte </t>
        </r>
        <r>
          <rPr>
            <sz val="10"/>
            <color indexed="81"/>
            <rFont val="B Ludwigsburg Trade Gothic Bold"/>
            <family val="2"/>
          </rPr>
          <t>nur</t>
        </r>
        <r>
          <rPr>
            <sz val="10"/>
            <color indexed="81"/>
            <rFont val="B Ludwigsburg Trade Gothic Lt"/>
            <family val="2"/>
          </rPr>
          <t xml:space="preserve"> "Werte" einfügen.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E.Beyl</author>
  </authors>
  <commentList>
    <comment ref="F3" authorId="0" shapeId="0" xr:uid="{00000000-0006-0000-0400-000001000000}">
      <text>
        <r>
          <rPr>
            <sz val="10"/>
            <color indexed="81"/>
            <rFont val="B Ludwigsburg Trade Gothic Lt"/>
            <family val="2"/>
          </rPr>
          <t xml:space="preserve">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
</t>
        </r>
        <r>
          <rPr>
            <sz val="10"/>
            <color indexed="81"/>
            <rFont val="B Ludwigsburg Trade Gothic Bold"/>
            <family val="2"/>
          </rPr>
          <t>Bitte füllen Sie die gelben Eingabefelder rechts auf diesem Blatt aus.</t>
        </r>
        <r>
          <rPr>
            <sz val="10"/>
            <color indexed="81"/>
            <rFont val="B Ludwigsburg Trade Gothic Lt"/>
            <family val="2"/>
          </rPr>
          <t xml:space="preserve">
</t>
        </r>
      </text>
    </comment>
    <comment ref="H7" authorId="0" shapeId="0" xr:uid="{00000000-0006-0000-0400-000002000000}">
      <text>
        <r>
          <rPr>
            <sz val="10"/>
            <color indexed="81"/>
            <rFont val="Wingdings"/>
            <charset val="2"/>
          </rPr>
          <t xml:space="preserve">è è è è è è è è è è è è </t>
        </r>
      </text>
    </comment>
    <comment ref="U9" authorId="0" shapeId="0" xr:uid="{00000000-0006-0000-0400-000003000000}">
      <text>
        <r>
          <rPr>
            <sz val="10"/>
            <color indexed="81"/>
            <rFont val="B Ludwigsburg Trade Gothic Lt"/>
            <family val="2"/>
          </rPr>
          <t>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t>
        </r>
      </text>
    </comment>
    <comment ref="U13" authorId="0" shapeId="0" xr:uid="{00000000-0006-0000-0400-000004000000}">
      <text>
        <r>
          <rPr>
            <sz val="10"/>
            <color indexed="81"/>
            <rFont val="B Ludwigsburg Trade Gothic Lt"/>
            <family val="2"/>
          </rPr>
          <t xml:space="preserve">Wenn Sie Daten aus anderen Dateien kopieren, bitte </t>
        </r>
        <r>
          <rPr>
            <sz val="10"/>
            <color indexed="81"/>
            <rFont val="B Ludwigsburg Trade Gothic Bold"/>
            <family val="2"/>
          </rPr>
          <t>nur</t>
        </r>
        <r>
          <rPr>
            <sz val="10"/>
            <color indexed="81"/>
            <rFont val="B Ludwigsburg Trade Gothic Lt"/>
            <family val="2"/>
          </rPr>
          <t xml:space="preserve"> "Werte" einfügen.</t>
        </r>
      </text>
    </comment>
    <comment ref="U39" authorId="0" shapeId="0" xr:uid="{00000000-0006-0000-0400-000005000000}">
      <text>
        <r>
          <rPr>
            <sz val="10"/>
            <color indexed="81"/>
            <rFont val="B Ludwigsburg Trade Gothic Lt"/>
            <family val="2"/>
          </rPr>
          <t>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t>
        </r>
      </text>
    </comment>
    <comment ref="U43" authorId="0" shapeId="0" xr:uid="{00000000-0006-0000-0400-000006000000}">
      <text>
        <r>
          <rPr>
            <sz val="10"/>
            <color indexed="81"/>
            <rFont val="B Ludwigsburg Trade Gothic Lt"/>
            <family val="2"/>
          </rPr>
          <t xml:space="preserve">Wenn Sie Daten aus anderen Dateien kopieren, bitte </t>
        </r>
        <r>
          <rPr>
            <sz val="10"/>
            <color indexed="81"/>
            <rFont val="B Ludwigsburg Trade Gothic Bold"/>
            <family val="2"/>
          </rPr>
          <t>nur</t>
        </r>
        <r>
          <rPr>
            <sz val="10"/>
            <color indexed="81"/>
            <rFont val="B Ludwigsburg Trade Gothic Lt"/>
            <family val="2"/>
          </rPr>
          <t xml:space="preserve"> "Werte" einfügen.</t>
        </r>
      </text>
    </comment>
    <comment ref="U71" authorId="0" shapeId="0" xr:uid="{00000000-0006-0000-0400-000007000000}">
      <text>
        <r>
          <rPr>
            <sz val="10"/>
            <color indexed="81"/>
            <rFont val="B Ludwigsburg Trade Gothic Lt"/>
            <family val="2"/>
          </rPr>
          <t>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t>
        </r>
      </text>
    </comment>
    <comment ref="U75" authorId="0" shapeId="0" xr:uid="{00000000-0006-0000-0400-000008000000}">
      <text>
        <r>
          <rPr>
            <sz val="10"/>
            <color indexed="81"/>
            <rFont val="B Ludwigsburg Trade Gothic Lt"/>
            <family val="2"/>
          </rPr>
          <t xml:space="preserve">Wenn Sie Daten aus anderen Dateien kopieren, bitte </t>
        </r>
        <r>
          <rPr>
            <sz val="10"/>
            <color indexed="81"/>
            <rFont val="B Ludwigsburg Trade Gothic Bold"/>
            <family val="2"/>
          </rPr>
          <t>nur</t>
        </r>
        <r>
          <rPr>
            <sz val="10"/>
            <color indexed="81"/>
            <rFont val="B Ludwigsburg Trade Gothic Lt"/>
            <family val="2"/>
          </rPr>
          <t xml:space="preserve"> "Werte" einfügen.</t>
        </r>
      </text>
    </comment>
    <comment ref="U103" authorId="0" shapeId="0" xr:uid="{00000000-0006-0000-0400-000009000000}">
      <text>
        <r>
          <rPr>
            <sz val="10"/>
            <color indexed="81"/>
            <rFont val="B Ludwigsburg Trade Gothic Lt"/>
            <family val="2"/>
          </rPr>
          <t>Bitte füllen Sie zuerst das Blatt "Zusammenstellung" aus! Beachten Sie bitte die Hinweise auf Blatt "Zusammenstellung". 
In der Einzelaufstellung der Spielgeräte stehen Ihnen für Ihre Geräteeinträge pro Aufstellungsort maximal 49 Zeilen zur Verfügung (mehrmalige Ablesung, Gerätetausch). Felder mit TAB anspringen. 
Bitte nur Seiten mit Geräteeinträgen ausdrucken.</t>
        </r>
      </text>
    </comment>
    <comment ref="U107" authorId="0" shapeId="0" xr:uid="{00000000-0006-0000-0400-00000A000000}">
      <text>
        <r>
          <rPr>
            <sz val="10"/>
            <color indexed="81"/>
            <rFont val="B Ludwigsburg Trade Gothic Lt"/>
            <family val="2"/>
          </rPr>
          <t xml:space="preserve">Wenn Sie Daten aus anderen Dateien kopieren, bitte </t>
        </r>
        <r>
          <rPr>
            <sz val="10"/>
            <color indexed="81"/>
            <rFont val="B Ludwigsburg Trade Gothic Bold"/>
            <family val="2"/>
          </rPr>
          <t>nur</t>
        </r>
        <r>
          <rPr>
            <sz val="10"/>
            <color indexed="81"/>
            <rFont val="B Ludwigsburg Trade Gothic Lt"/>
            <family val="2"/>
          </rPr>
          <t xml:space="preserve"> "Werte" einfügen.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E.Beyl</author>
  </authors>
  <commentList>
    <comment ref="F3" authorId="0" shapeId="0" xr:uid="{00000000-0006-0000-1800-000001000000}">
      <text>
        <r>
          <rPr>
            <sz val="8"/>
            <color indexed="81"/>
            <rFont val="B Ludwigsburg Trade Gothic Lt"/>
            <family val="2"/>
          </rPr>
          <t xml:space="preserve">Sie können das Formular für maximal 24 Aufstellungsorte verwenden. Felder mit TAB anspringen. 
Tragen Sie bitte zuerst Ihr Buchungszeichen ein. Als Neu-Aufsteller in Ludwigsburg wenden Sie sich bitte zur Vergabe eines Buchungszeichens per Post, Telefax (07141/910-2083), telefonisch (07141/910-2424  bzw. -2919) oder per E-Mail (vergnuegungssteuer@ludwigsburg.de) an den Fachbereich Finanzen Abteilung Kasse und Steuern, Wilhelmstr. 11, 71638 Ludwigsburg (Sprechzeiten Mo. -  Fr. 8.00 – 12.00 Uhr, Do. 14.00 – 18.00 Uhr). 
Die Gerätedaten tragen Sie bitte in die Blätter für die einzelnen Aufstellungsorte ein. 
Bitte nur ausgefüllte Seiten ausdrucken. 
</t>
        </r>
        <r>
          <rPr>
            <sz val="8"/>
            <color indexed="81"/>
            <rFont val="B Ludwigsburg Trade Gothic Bold"/>
            <family val="2"/>
          </rPr>
          <t xml:space="preserve">Und vergessen Sie bitte Ihre Unterschrift nicht (siehe Blatt "Unterschrift"). 
</t>
        </r>
        <r>
          <rPr>
            <sz val="10"/>
            <color indexed="81"/>
            <rFont val="B Ludwigsburg Trade Gothic Bold"/>
            <family val="2"/>
          </rPr>
          <t>Bitte füllen Sie die gelben Eingabefelder rechts auf diesem Blatt aus.</t>
        </r>
        <r>
          <rPr>
            <sz val="8"/>
            <color indexed="81"/>
            <rFont val="B Ludwigsburg Trade Gothic Lt"/>
            <family val="2"/>
          </rPr>
          <t xml:space="preserve">
</t>
        </r>
      </text>
    </comment>
    <comment ref="H7" authorId="0" shapeId="0" xr:uid="{00000000-0006-0000-1800-000002000000}">
      <text>
        <r>
          <rPr>
            <b/>
            <sz val="10"/>
            <color indexed="81"/>
            <rFont val="Wingdings"/>
            <charset val="2"/>
          </rPr>
          <t xml:space="preserve">è è è è è è è è è è è è </t>
        </r>
      </text>
    </comment>
    <comment ref="O13" authorId="0" shapeId="0" xr:uid="{00000000-0006-0000-1800-000003000000}">
      <text>
        <r>
          <rPr>
            <sz val="10"/>
            <color indexed="81"/>
            <rFont val="B Ludwigsburg Trade Gothic Lt"/>
            <family val="2"/>
          </rPr>
          <t xml:space="preserve">Wenn Sie Daten aus anderen Dateien kopieren, bitte </t>
        </r>
        <r>
          <rPr>
            <sz val="10"/>
            <color indexed="81"/>
            <rFont val="B Ludwigsburg Trade Gothic Bold"/>
            <family val="2"/>
          </rPr>
          <t>nur</t>
        </r>
        <r>
          <rPr>
            <sz val="10"/>
            <color indexed="81"/>
            <rFont val="B Ludwigsburg Trade Gothic Lt"/>
            <family val="2"/>
          </rPr>
          <t xml:space="preserve"> "Werte" einfügen.
</t>
        </r>
      </text>
    </comment>
    <comment ref="O37" authorId="0" shapeId="0" xr:uid="{00000000-0006-0000-1800-000004000000}">
      <text>
        <r>
          <rPr>
            <sz val="10"/>
            <color indexed="81"/>
            <rFont val="B Ludwigsburg Trade Gothic Lt"/>
            <family val="2"/>
          </rPr>
          <t xml:space="preserve">Wenn Sie Daten aus anderen Dateien kopieren, bitte </t>
        </r>
        <r>
          <rPr>
            <sz val="10"/>
            <color indexed="81"/>
            <rFont val="B Ludwigsburg Trade Gothic Bold"/>
            <family val="2"/>
          </rPr>
          <t>nur</t>
        </r>
        <r>
          <rPr>
            <sz val="10"/>
            <color indexed="81"/>
            <rFont val="B Ludwigsburg Trade Gothic Lt"/>
            <family val="2"/>
          </rPr>
          <t xml:space="preserve"> "Werte" einfügen.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E.Beyl</author>
  </authors>
  <commentList>
    <comment ref="E1" authorId="0" shapeId="0" xr:uid="{00000000-0006-0000-1900-000001000000}">
      <text>
        <r>
          <rPr>
            <sz val="10"/>
            <color indexed="81"/>
            <rFont val="Ludwigsburg Trade Gothic Light"/>
            <family val="2"/>
          </rPr>
          <t xml:space="preserve">Felder mit TAB anspringen und Daten eintragen. </t>
        </r>
      </text>
    </comment>
    <comment ref="P1" authorId="0" shapeId="0" xr:uid="{00000000-0006-0000-1900-000002000000}">
      <text>
        <r>
          <rPr>
            <sz val="10"/>
            <color indexed="81"/>
            <rFont val="Tahoma"/>
            <family val="2"/>
          </rPr>
          <t xml:space="preserve">Felder mit TAB anspringen und Daten eintragen. </t>
        </r>
      </text>
    </comment>
    <comment ref="B7" authorId="0" shapeId="0" xr:uid="{00000000-0006-0000-1900-000003000000}">
      <text>
        <r>
          <rPr>
            <sz val="10"/>
            <color indexed="81"/>
            <rFont val="Verdana"/>
            <family val="2"/>
          </rPr>
          <t>Bitte Datum eintragen.</t>
        </r>
      </text>
    </comment>
  </commentList>
</comments>
</file>

<file path=xl/sharedStrings.xml><?xml version="1.0" encoding="utf-8"?>
<sst xmlns="http://schemas.openxmlformats.org/spreadsheetml/2006/main" count="2502" uniqueCount="145">
  <si>
    <t>Seite 1</t>
  </si>
  <si>
    <t>FACHBEREICH</t>
  </si>
  <si>
    <t>FINANZEN</t>
  </si>
  <si>
    <t>Buchungszeichen:</t>
  </si>
  <si>
    <t>-Einzelaufstellung der Spielgeräte-</t>
  </si>
  <si>
    <t>Vorname Name (Zustellungsbevollmächtigter)</t>
  </si>
  <si>
    <t>Firmenname</t>
  </si>
  <si>
    <t>Straße, Hausnummer, Postfach</t>
  </si>
  <si>
    <t>Postleitzahl, Wohnort (Firmenstandort)</t>
  </si>
  <si>
    <t>Bemessungsgrundlage:</t>
  </si>
  <si>
    <t>Bitte ausfüllen</t>
  </si>
  <si>
    <t>Spalte</t>
  </si>
  <si>
    <t>Geräte</t>
  </si>
  <si>
    <t>Zulassungs-Nr.*</t>
  </si>
  <si>
    <t>Zählwerks-</t>
  </si>
  <si>
    <t>Ablesetag</t>
  </si>
  <si>
    <t>Steuer-</t>
  </si>
  <si>
    <t>Zahlungs-</t>
  </si>
  <si>
    <t>ohne</t>
  </si>
  <si>
    <t>Ausdruck</t>
  </si>
  <si>
    <t>Satz</t>
  </si>
  <si>
    <t>Betrag</t>
  </si>
  <si>
    <t>Gew.-</t>
  </si>
  <si>
    <t>laufende</t>
  </si>
  <si>
    <t>mglkt.</t>
  </si>
  <si>
    <t>Nr.*</t>
  </si>
  <si>
    <t>(Spalte 7 x Spalte 8)</t>
  </si>
  <si>
    <t>Zeile</t>
  </si>
  <si>
    <t>(X)</t>
  </si>
  <si>
    <t>Datum</t>
  </si>
  <si>
    <t>EUR</t>
  </si>
  <si>
    <t>v. H.</t>
  </si>
  <si>
    <t>Jahr:</t>
  </si>
  <si>
    <t>Vergnügungssteuererklärung</t>
  </si>
  <si>
    <t>Aufsteller:</t>
  </si>
  <si>
    <t>Aufstellungsort:</t>
  </si>
  <si>
    <t>Name/Bezeichnung (Gaststätte, Spielhalle, sonstiger Aufst. Ort)</t>
  </si>
  <si>
    <t>Adresse Aufstellungsort (Straße, Hausnummer)</t>
  </si>
  <si>
    <t>STADT LUDWIGSBURG</t>
  </si>
  <si>
    <t>Erhebungszeitraum:
(Kalendermonat)</t>
  </si>
  <si>
    <t>Name/Bezeichnung (Gaststätte, Spielhalle, sonstiger Aufstellungsort)</t>
  </si>
  <si>
    <t>Unterschrift bitte auf Blatt "Zusammenstellung alle Aufst. Orte" Seite 2!</t>
  </si>
  <si>
    <t>-Zusammenstellung alle Aufstellungsorte-</t>
  </si>
  <si>
    <t>Zahlungsbetrag</t>
  </si>
  <si>
    <t xml:space="preserve">Jahr: </t>
  </si>
  <si>
    <t>Die Richtigkeit und Vollständigkeit der Angaben in dieser Steuererklärung wird</t>
  </si>
  <si>
    <t>bestätigt. Die Angaben wurden nach bestem Wissen und Gewissen gemacht.</t>
  </si>
  <si>
    <t>Datum, Unterschrift</t>
  </si>
  <si>
    <t>Bankverbindungen der Stadtkasse Ludwigsburg:</t>
  </si>
  <si>
    <t>IBAN: DE51 6045 0050 0000 0001 96, BIC CODE: SOLADES1LBG</t>
  </si>
  <si>
    <t>Bitte geben Sie bei Ihrer Zahlung das Buchungszeichen an.</t>
  </si>
  <si>
    <t>Hinweise:</t>
  </si>
  <si>
    <t>B e s t e u e r u n g s g r u n d l a g e  ist die Vergnügungssteuersatzung der Stadt Ludwigsburg.</t>
  </si>
  <si>
    <t>S t e u e r p f l i c h t i g  sind Spiel-, Geschicklichkeits- und Unterhaltungsgeräte mit</t>
  </si>
  <si>
    <t>S t e u e r s c h u l d</t>
  </si>
  <si>
    <t>Steuererklärung, Steuerfestsetzung und Zahlung:</t>
  </si>
  <si>
    <t>VD 20 / 13</t>
  </si>
  <si>
    <r>
      <t xml:space="preserve">Erhebungszeitraum:
</t>
    </r>
    <r>
      <rPr>
        <sz val="10"/>
        <rFont val="B Ludwigsburg Trade Gothic Lt"/>
        <family val="2"/>
      </rPr>
      <t>(Kalendermonat)</t>
    </r>
  </si>
  <si>
    <t>Bitte hier Absenderkorrektur eintragen, 
falls abweichend von Seite 1:</t>
  </si>
  <si>
    <t>00</t>
  </si>
  <si>
    <t>Ct.</t>
  </si>
  <si>
    <t>vorhergehende</t>
  </si>
  <si>
    <t>Ablesung</t>
  </si>
  <si>
    <t>bitte "neu" eintragen.)</t>
  </si>
  <si>
    <t>(Bei Neuaufstellung</t>
  </si>
  <si>
    <t>Bitte Summe (Spalte 9, Zeile 56) übertragen auf Blatt "Zusammenstellung".</t>
  </si>
  <si>
    <t>Spieleinsatz (gemäß Auslesestreifen bei den Spielgeräten mit Geldgewinnmöglichkeit)</t>
  </si>
  <si>
    <t>Steuersatz:</t>
  </si>
  <si>
    <r>
      <t xml:space="preserve">Spielgeräte </t>
    </r>
    <r>
      <rPr>
        <sz val="12"/>
        <rFont val="B Ludwigsburg Trade Gothic Bold"/>
        <family val="2"/>
      </rPr>
      <t>mit</t>
    </r>
    <r>
      <rPr>
        <sz val="12"/>
        <rFont val="B Ludwigsburg Trade Gothic Lt"/>
        <family val="2"/>
      </rPr>
      <t xml:space="preserve"> Gewinnmöglkt.</t>
    </r>
  </si>
  <si>
    <t>(vom Hundert):</t>
  </si>
  <si>
    <r>
      <t xml:space="preserve">Geräte </t>
    </r>
    <r>
      <rPr>
        <sz val="12"/>
        <rFont val="B Ludwigsburg Trade Gothic Bold"/>
        <family val="2"/>
      </rPr>
      <t>ohne</t>
    </r>
    <r>
      <rPr>
        <sz val="12"/>
        <rFont val="B Ludwigsburg Trade Gothic Lt"/>
        <family val="2"/>
      </rPr>
      <t xml:space="preserve"> Gewmgk. </t>
    </r>
  </si>
  <si>
    <t>(v. H.):</t>
  </si>
  <si>
    <t>Spieleinsatz</t>
  </si>
  <si>
    <t>B e m e s s u n g s g r u n d l a g e  ist der Spieleinsatz.</t>
  </si>
  <si>
    <t>Bei Spielgeräten mit Geldgewinnmöglichkeit ist dies der Einsatz gemäß §§ 12 und 13 Spielverordnung.</t>
  </si>
  <si>
    <t>sowie Personalcomputer, die Zugang zum Internet verschaffen (Internet-PCs.).</t>
  </si>
  <si>
    <t>mit Gewinnmöglichkeit</t>
  </si>
  <si>
    <t>ohne Gewinnmöglichkeit</t>
  </si>
  <si>
    <r>
      <t>Der  S t e u e r s a t z</t>
    </r>
    <r>
      <rPr>
        <b/>
        <sz val="10"/>
        <rFont val="B Ludwigsburg Trade Gothic Lt"/>
        <family val="2"/>
      </rPr>
      <t xml:space="preserve"> </t>
    </r>
    <r>
      <rPr>
        <sz val="10"/>
        <rFont val="B Ludwigsburg Trade Gothic Lt"/>
        <family val="2"/>
      </rPr>
      <t xml:space="preserve"> beträgt für Spielgeräte</t>
    </r>
  </si>
  <si>
    <t>des Spieleinsatzes.</t>
  </si>
  <si>
    <t>Ausnahme von Musikautomaten, Billardtischen, Tischfussballgeräten, Dart-Spielgeräten und Flipper</t>
  </si>
  <si>
    <t>*nur bei Spielger. mit Geldgewinnmöglkt.</t>
  </si>
  <si>
    <t>Bitte Summe (Spalte 9, Zeile 24) übertragen auf Blatt "Zusammenstellung".</t>
  </si>
  <si>
    <t>Bitte Summe (Spalte 9, Zeile 40) übertragen auf Blatt "Zusammenstellung".</t>
  </si>
  <si>
    <t>Bitte Summe (Spalte 9, Zeile 8) übertragen auf Blatt "Zusammenstellung".</t>
  </si>
  <si>
    <t>Unterschrift bitte auf Blatt "Zusammenstellung alle Aufst. Orte" Seite 3!</t>
  </si>
  <si>
    <t>A u f s t e l l u n g s o r t</t>
  </si>
  <si>
    <t>Straße, Hausnummer</t>
  </si>
  <si>
    <t>Name/Bezeichnung</t>
  </si>
  <si>
    <t>Nr.</t>
  </si>
  <si>
    <t>lfd.</t>
  </si>
  <si>
    <t>Unterschrift bitte auf Blatt "Zusammenstellung" Seite 2!</t>
  </si>
  <si>
    <t>Unterschrift bitte auf Blatt "Zusammenstellung" Seite 3!</t>
  </si>
  <si>
    <t>VD 20/12</t>
  </si>
  <si>
    <t>Postleitzahl, Wohnort/Firmenstandort</t>
  </si>
  <si>
    <t>.</t>
  </si>
  <si>
    <r>
      <t xml:space="preserve">Erhebungszeitraum:
</t>
    </r>
    <r>
      <rPr>
        <sz val="10"/>
        <rFont val="B Ludwigsburg Trade Gothic Lt"/>
        <family val="2"/>
      </rPr>
      <t>(Kalendermonat)</t>
    </r>
  </si>
  <si>
    <t>Der Steuerschuldner hat bis zum 10. Tag nach Ablauf des Erhebungszeitraumes (Kalendermonat) die</t>
  </si>
  <si>
    <t>Steuer selbst zu berechnen, die Steuererklärung abzugeben und die Steuer zu entrichten.</t>
  </si>
  <si>
    <t xml:space="preserve">Fällt der 10. Tag auf einen Samstag, Sonntag oder gesetzlichen Feiertag, so verlängert sich die Frist </t>
  </si>
  <si>
    <t>B i t t e  B e t r ä g e  in  S p a l  t e  7  u n d  9  a b g e r u n d e t  a u f  v o l l e  EUR  e i n t r a g e n .</t>
  </si>
  <si>
    <t>abgerundet</t>
  </si>
  <si>
    <t>siehe</t>
  </si>
  <si>
    <t>EUR, Ct.</t>
  </si>
  <si>
    <t>Spalte 7 des Formulars</t>
  </si>
  <si>
    <t>Summe Spieleinsatz gesamt siehe unten</t>
  </si>
  <si>
    <t>Summe Spieleinsatz gesamt</t>
  </si>
  <si>
    <t>Eingabefelder gelb (Bitte ausfüllen):</t>
  </si>
  <si>
    <t>weitere Eingabefelder siehe unten</t>
  </si>
  <si>
    <t>Die Berechnung des Zahlungsbetrags erfolgt im Formular, Spalte 9.</t>
  </si>
  <si>
    <t>Dateneingabe (siehe unten)         Ihre Eingaben werden in das Formular (links, Spalten 1 - 7) übernommen.</t>
  </si>
  <si>
    <t>Christi Himmelfahrt</t>
  </si>
  <si>
    <t>39 Tage nach Ostersonntag</t>
  </si>
  <si>
    <t>Fronleichnam</t>
  </si>
  <si>
    <t>60 Tage nach Ostersonntag</t>
  </si>
  <si>
    <t>Karfreitag</t>
  </si>
  <si>
    <t>2 Tage vor Ostersonntag</t>
  </si>
  <si>
    <t>Ostermontag</t>
  </si>
  <si>
    <t>1 Tag nach Ostersonntag</t>
  </si>
  <si>
    <t>Ostersonntag</t>
  </si>
  <si>
    <t>Pfingstmontag</t>
  </si>
  <si>
    <t>50 Tage nach Ostersonntag</t>
  </si>
  <si>
    <t>Pfingstsonntag</t>
  </si>
  <si>
    <t>49 Tage nach Ostersonntag</t>
  </si>
  <si>
    <t>Karsamstag</t>
  </si>
  <si>
    <t>Samstag vor Pfingsten</t>
  </si>
  <si>
    <t>1 Tag vor Pfingstsonntag</t>
  </si>
  <si>
    <t>1 Tag vor Ostersonntag</t>
  </si>
  <si>
    <t>Firmenname:</t>
  </si>
  <si>
    <t>Straße, Hausnummer, Postfach:</t>
  </si>
  <si>
    <t>Postleitzahl, Wohnort (Firmenstandort):</t>
  </si>
  <si>
    <r>
      <t>Aufsteller:</t>
    </r>
    <r>
      <rPr>
        <sz val="8"/>
        <rFont val="B Ludwigsburg Trade Gothic Lt"/>
        <family val="2"/>
      </rPr>
      <t xml:space="preserve">
Vorname Name (Zustellungsbevollmächtigter):</t>
    </r>
  </si>
  <si>
    <t>Dateneingabe (siehe unten)    Ihre Eingaben werden in das Formular (links) übernommen.</t>
  </si>
  <si>
    <r>
      <t xml:space="preserve">Erhebungszeitraum </t>
    </r>
    <r>
      <rPr>
        <sz val="10"/>
        <rFont val="B Ludwigsburg Trade Gothic Lt"/>
        <family val="2"/>
      </rPr>
      <t>(Kalendermonat)</t>
    </r>
    <r>
      <rPr>
        <sz val="12"/>
        <rFont val="B Ludwigsburg Trade Gothic Lt"/>
        <family val="2"/>
      </rPr>
      <t>:</t>
    </r>
  </si>
  <si>
    <t>bis zum nächstfolgenden Werktag.</t>
  </si>
  <si>
    <t>Die Steuerschuld entsteht mit Ablauf des Erhebungszeitraums (Kalenderjahr).</t>
  </si>
  <si>
    <t>Die Steuererklärung hat die Wirkung eines Steuerbescheids.</t>
  </si>
  <si>
    <t>Kreissparkasse Ludwigsburg</t>
  </si>
  <si>
    <t>VR-Bank Ludwigsburg</t>
  </si>
  <si>
    <t>IBAN: DE07 6049 1430 0480 9740 04, BIC: GENODES1VBB</t>
  </si>
  <si>
    <t>Fachbereich Finanzen, Abteilung Kasse und Steuern, Telefon 910-2424 oder -2919, Telefax 910-2083, E-Mail: vergnuegungssteuer@ludwigsburg.de</t>
  </si>
  <si>
    <t>Fachbereich Finanzen, Abteilung Kasse und Steuern, Tel. 910-2424 oder -2919, Fax 910-2083, E-Mail: vergnuegungssteuer@ludwigsburg.de</t>
  </si>
  <si>
    <t xml:space="preserve">    7,5 vom Hundert      </t>
  </si>
  <si>
    <t xml:space="preserve">  25,0 vom Hundert      </t>
  </si>
  <si>
    <t>STADT LUDWIGSBURG, Wilhelmstr. 11, 71638 Ludwigsburg, Telefonzentrale 07141 910-0, USt.-IdNr.: DE 146128114, St.-Nr.: 71385/00805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</si>
</sst>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quot; &quot;"/>
    <numFmt numFmtId="165" formatCode="General;;;"/>
    <numFmt numFmtId="166" formatCode="0.0"/>
    <numFmt numFmtId="167" formatCode="0.0&quot; /&quot;"/>
    <numFmt numFmtId="168" formatCode=";;;"/>
    <numFmt numFmtId="169" formatCode="0&quot;  &quot;"/>
    <numFmt numFmtId="170" formatCode="d/\ mmmm\ yyyy"/>
    <numFmt numFmtId="171" formatCode="dddd"/>
  </numFmts>
  <fonts count="35" x14ac:knownFonts="1">
    <font>
      <sz val="10"/>
      <name val="Arial"/>
    </font>
    <font>
      <sz val="10"/>
      <name val="Arial"/>
      <family val="2"/>
    </font>
    <font>
      <sz val="10"/>
      <name val="B Ludwigsburg Trade Gothic Lt"/>
      <family val="2"/>
    </font>
    <font>
      <sz val="12"/>
      <name val="B Ludwigsburg Trade Gothic Lt"/>
      <family val="2"/>
    </font>
    <font>
      <sz val="14"/>
      <name val="B Ludwigsburg Trade Gothic Lt"/>
      <family val="2"/>
    </font>
    <font>
      <sz val="10"/>
      <name val="B Ludwigsburg Trade Gothic Bold"/>
      <family val="2"/>
    </font>
    <font>
      <sz val="8"/>
      <name val="B Ludwigsburg Trade Gothic Lt"/>
      <family val="2"/>
    </font>
    <font>
      <b/>
      <sz val="10"/>
      <name val="B Ludwigsburg Trade Gothic Lt"/>
      <family val="2"/>
    </font>
    <font>
      <sz val="11"/>
      <name val="B Ludwigsburg Trade Gothic Lt"/>
      <family val="2"/>
    </font>
    <font>
      <sz val="14"/>
      <name val="B Ludwigsburg Trade Gothic Bold"/>
      <family val="2"/>
    </font>
    <font>
      <sz val="16"/>
      <name val="B Ludwigsburg Trade Gothic Lt"/>
      <family val="2"/>
    </font>
    <font>
      <sz val="20"/>
      <name val="B Ludwigsburg Trade Gothic Bold"/>
      <family val="2"/>
    </font>
    <font>
      <sz val="12"/>
      <name val="Arial"/>
      <family val="2"/>
    </font>
    <font>
      <sz val="12"/>
      <name val="Arial"/>
      <family val="2"/>
    </font>
    <font>
      <b/>
      <sz val="12"/>
      <name val="B Ludwigsburg Trade Gothic Bold"/>
      <family val="2"/>
    </font>
    <font>
      <sz val="8"/>
      <name val="Arial"/>
      <family val="2"/>
    </font>
    <font>
      <sz val="10"/>
      <name val="Arial"/>
      <family val="2"/>
    </font>
    <font>
      <b/>
      <sz val="10"/>
      <name val="B Ludwigsburg Trade Gothic Bold"/>
      <family val="2"/>
    </font>
    <font>
      <sz val="10"/>
      <color indexed="81"/>
      <name val="Verdana"/>
      <family val="2"/>
    </font>
    <font>
      <sz val="10"/>
      <color indexed="81"/>
      <name val="Tahoma"/>
      <family val="2"/>
    </font>
    <font>
      <sz val="10"/>
      <name val="Ludwigsburg Trade Gothic Light"/>
      <family val="2"/>
    </font>
    <font>
      <sz val="12"/>
      <name val="B Ludwigsburg Trade Gothic Bold"/>
      <family val="2"/>
    </font>
    <font>
      <sz val="10"/>
      <color indexed="81"/>
      <name val="B Ludwigsburg Trade Gothic Lt"/>
      <family val="2"/>
    </font>
    <font>
      <sz val="10"/>
      <color indexed="81"/>
      <name val="Ludwigsburg Trade Gothic Light"/>
      <family val="2"/>
    </font>
    <font>
      <sz val="10"/>
      <color indexed="10"/>
      <name val="B Ludwigsburg Trade Gothic Bold"/>
      <family val="2"/>
    </font>
    <font>
      <sz val="8"/>
      <color indexed="81"/>
      <name val="B Ludwigsburg Trade Gothic Lt"/>
      <family val="2"/>
    </font>
    <font>
      <sz val="8"/>
      <color indexed="81"/>
      <name val="B Ludwigsburg Trade Gothic Bold"/>
      <family val="2"/>
    </font>
    <font>
      <sz val="20"/>
      <name val="B Ludwigsburg Trade Gothic Lt"/>
      <family val="2"/>
    </font>
    <font>
      <sz val="10"/>
      <color indexed="81"/>
      <name val="Wingdings"/>
      <charset val="2"/>
    </font>
    <font>
      <sz val="10"/>
      <color indexed="81"/>
      <name val="B Ludwigsburg Trade Gothic Bold"/>
      <family val="2"/>
    </font>
    <font>
      <sz val="12"/>
      <name val="Ludwigsburg Trade Gothic Light"/>
      <family val="2"/>
    </font>
    <font>
      <sz val="12"/>
      <color indexed="9"/>
      <name val="B Ludwigsburg Trade Gothic Lt"/>
      <family val="2"/>
    </font>
    <font>
      <b/>
      <sz val="12"/>
      <color indexed="12"/>
      <name val="B Ludwigsburg Trade Gothic Lt"/>
      <family val="2"/>
    </font>
    <font>
      <b/>
      <sz val="12"/>
      <name val="B Ludwigsburg Trade Gothic Lt"/>
      <family val="2"/>
    </font>
    <font>
      <b/>
      <sz val="10"/>
      <color indexed="81"/>
      <name val="Wingdings"/>
      <charset val="2"/>
    </font>
  </fonts>
  <fills count="9">
    <fill>
      <patternFill patternType="none"/>
    </fill>
    <fill>
      <patternFill patternType="gray125"/>
    </fill>
    <fill>
      <patternFill patternType="solid">
        <fgColor indexed="65"/>
        <bgColor indexed="64"/>
      </patternFill>
    </fill>
    <fill>
      <patternFill patternType="solid">
        <fgColor indexed="13"/>
        <bgColor indexed="64"/>
      </patternFill>
    </fill>
    <fill>
      <patternFill patternType="solid">
        <fgColor indexed="15"/>
        <bgColor indexed="64"/>
      </patternFill>
    </fill>
    <fill>
      <patternFill patternType="solid">
        <fgColor indexed="22"/>
        <bgColor indexed="64"/>
      </patternFill>
    </fill>
    <fill>
      <patternFill patternType="solid">
        <fgColor indexed="9"/>
        <bgColor indexed="64"/>
      </patternFill>
    </fill>
    <fill>
      <patternFill patternType="darkUp">
        <bgColor indexed="9"/>
      </patternFill>
    </fill>
    <fill>
      <patternFill patternType="darkUp"/>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dotted">
        <color indexed="64"/>
      </top>
      <bottom style="dotted">
        <color indexed="64"/>
      </bottom>
      <diagonal/>
    </border>
    <border diagonalUp="1">
      <left/>
      <right/>
      <top/>
      <bottom/>
      <diagonal style="thin">
        <color indexed="9"/>
      </diagonal>
    </border>
    <border>
      <left style="thin">
        <color indexed="64"/>
      </left>
      <right style="thin">
        <color indexed="64"/>
      </right>
      <top style="thin">
        <color indexed="64"/>
      </top>
      <bottom style="dotted">
        <color indexed="64"/>
      </bottom>
      <diagonal/>
    </border>
    <border>
      <left/>
      <right/>
      <top style="dotted">
        <color indexed="64"/>
      </top>
      <bottom/>
      <diagonal/>
    </border>
    <border>
      <left style="thin">
        <color indexed="64"/>
      </left>
      <right/>
      <top style="dotted">
        <color indexed="64"/>
      </top>
      <bottom/>
      <diagonal/>
    </border>
    <border>
      <left/>
      <right/>
      <top/>
      <bottom style="thin">
        <color indexed="64"/>
      </bottom>
      <diagonal/>
    </border>
    <border>
      <left/>
      <right/>
      <top style="thin">
        <color indexed="64"/>
      </top>
      <bottom style="thin">
        <color indexed="64"/>
      </bottom>
      <diagonal/>
    </border>
    <border>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style="medium">
        <color indexed="64"/>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356">
    <xf numFmtId="0" fontId="0" fillId="0" borderId="0" xfId="0"/>
    <xf numFmtId="0" fontId="2" fillId="2" borderId="0" xfId="0" applyFont="1" applyFill="1" applyProtection="1"/>
    <xf numFmtId="0" fontId="2" fillId="2" borderId="0" xfId="0" applyFont="1" applyFill="1" applyAlignment="1" applyProtection="1">
      <alignment horizontal="right"/>
    </xf>
    <xf numFmtId="0" fontId="0" fillId="2" borderId="0" xfId="0" applyFill="1" applyProtection="1"/>
    <xf numFmtId="0" fontId="11" fillId="2" borderId="1" xfId="0" applyFont="1" applyFill="1" applyBorder="1" applyAlignment="1" applyProtection="1">
      <alignment horizontal="center" vertical="center"/>
      <protection hidden="1"/>
    </xf>
    <xf numFmtId="0" fontId="3" fillId="2" borderId="0" xfId="0" applyFont="1" applyFill="1" applyAlignment="1" applyProtection="1">
      <alignment horizontal="right" vertical="center"/>
    </xf>
    <xf numFmtId="0" fontId="2" fillId="2" borderId="0" xfId="0" applyFont="1" applyFill="1" applyAlignment="1" applyProtection="1">
      <alignment horizontal="right" vertical="center"/>
    </xf>
    <xf numFmtId="0" fontId="14" fillId="2" borderId="0" xfId="0" applyFont="1" applyFill="1" applyBorder="1" applyAlignment="1" applyProtection="1">
      <alignment horizontal="left"/>
    </xf>
    <xf numFmtId="0" fontId="15" fillId="2" borderId="0" xfId="0" applyFont="1" applyFill="1" applyProtection="1"/>
    <xf numFmtId="0" fontId="0" fillId="2" borderId="0" xfId="0" applyFill="1" applyAlignment="1" applyProtection="1">
      <alignment horizontal="right"/>
    </xf>
    <xf numFmtId="0" fontId="1" fillId="2" borderId="0" xfId="0" applyFont="1" applyFill="1" applyProtection="1"/>
    <xf numFmtId="0" fontId="13" fillId="2" borderId="0" xfId="0" applyFont="1" applyFill="1" applyProtection="1"/>
    <xf numFmtId="0" fontId="16" fillId="2" borderId="0" xfId="0" applyFont="1" applyFill="1" applyAlignment="1" applyProtection="1">
      <alignment horizontal="left" textRotation="90"/>
    </xf>
    <xf numFmtId="49" fontId="2" fillId="2" borderId="0" xfId="0" applyNumberFormat="1" applyFont="1" applyFill="1" applyAlignment="1" applyProtection="1">
      <alignment horizontal="right"/>
    </xf>
    <xf numFmtId="0" fontId="16" fillId="2" borderId="0" xfId="0" applyFont="1" applyFill="1" applyProtection="1"/>
    <xf numFmtId="0" fontId="2" fillId="2" borderId="0" xfId="0" applyFont="1" applyFill="1" applyAlignment="1" applyProtection="1">
      <alignment horizontal="center"/>
    </xf>
    <xf numFmtId="0" fontId="15" fillId="2" borderId="2" xfId="0" applyFont="1" applyFill="1" applyBorder="1" applyAlignment="1" applyProtection="1">
      <alignment horizontal="left" vertical="top"/>
    </xf>
    <xf numFmtId="0" fontId="15" fillId="2" borderId="0" xfId="0" applyFont="1" applyFill="1" applyAlignment="1" applyProtection="1">
      <alignment horizontal="left" vertical="top"/>
    </xf>
    <xf numFmtId="0" fontId="2" fillId="2" borderId="0" xfId="0" applyFont="1" applyFill="1" applyAlignment="1" applyProtection="1"/>
    <xf numFmtId="4" fontId="3" fillId="3" borderId="3" xfId="0" applyNumberFormat="1" applyFont="1" applyFill="1" applyBorder="1" applyAlignment="1" applyProtection="1">
      <alignment horizontal="right" vertical="center"/>
      <protection locked="0"/>
    </xf>
    <xf numFmtId="0" fontId="3" fillId="3" borderId="3" xfId="0" applyNumberFormat="1" applyFont="1" applyFill="1" applyBorder="1" applyAlignment="1" applyProtection="1">
      <alignment horizontal="left" vertical="center"/>
      <protection locked="0"/>
    </xf>
    <xf numFmtId="0" fontId="3" fillId="3" borderId="4" xfId="0" applyNumberFormat="1" applyFont="1" applyFill="1" applyBorder="1" applyAlignment="1" applyProtection="1">
      <alignment horizontal="left" vertical="center"/>
      <protection locked="0"/>
    </xf>
    <xf numFmtId="0" fontId="3" fillId="3" borderId="4" xfId="0" applyNumberFormat="1" applyFont="1" applyFill="1" applyBorder="1" applyAlignment="1" applyProtection="1">
      <alignment horizontal="center" vertical="center"/>
      <protection locked="0"/>
    </xf>
    <xf numFmtId="0" fontId="3" fillId="3" borderId="3" xfId="0" applyNumberFormat="1" applyFont="1" applyFill="1" applyBorder="1" applyAlignment="1" applyProtection="1">
      <alignment horizontal="center" vertical="center"/>
      <protection locked="0"/>
    </xf>
    <xf numFmtId="0" fontId="3" fillId="3" borderId="5" xfId="0" applyNumberFormat="1" applyFont="1" applyFill="1" applyBorder="1" applyAlignment="1" applyProtection="1">
      <alignment horizontal="left" vertical="center"/>
      <protection locked="0"/>
    </xf>
    <xf numFmtId="4" fontId="3" fillId="4" borderId="6" xfId="0" applyNumberFormat="1" applyFont="1" applyFill="1" applyBorder="1" applyAlignment="1" applyProtection="1">
      <alignment horizontal="right" vertical="center"/>
    </xf>
    <xf numFmtId="4" fontId="3" fillId="4" borderId="7" xfId="0" applyNumberFormat="1" applyFont="1" applyFill="1" applyBorder="1" applyAlignment="1" applyProtection="1">
      <alignment horizontal="right" vertical="center"/>
    </xf>
    <xf numFmtId="0" fontId="3" fillId="2" borderId="0" xfId="0" applyNumberFormat="1" applyFont="1" applyFill="1" applyBorder="1" applyAlignment="1" applyProtection="1">
      <alignment horizontal="left"/>
    </xf>
    <xf numFmtId="0" fontId="3" fillId="2" borderId="0" xfId="0" applyNumberFormat="1" applyFont="1" applyFill="1" applyBorder="1" applyAlignment="1" applyProtection="1"/>
    <xf numFmtId="0" fontId="2" fillId="2" borderId="0" xfId="0" applyNumberFormat="1" applyFont="1" applyFill="1" applyBorder="1" applyAlignment="1" applyProtection="1">
      <alignment horizontal="right" vertical="center"/>
    </xf>
    <xf numFmtId="0" fontId="3" fillId="2" borderId="0" xfId="0" applyNumberFormat="1" applyFont="1" applyFill="1" applyBorder="1" applyAlignment="1" applyProtection="1">
      <alignment horizontal="right"/>
    </xf>
    <xf numFmtId="166" fontId="21" fillId="2" borderId="0" xfId="0" applyNumberFormat="1" applyFont="1" applyFill="1" applyBorder="1" applyAlignment="1" applyProtection="1">
      <alignment horizontal="left"/>
    </xf>
    <xf numFmtId="0" fontId="6" fillId="2" borderId="1" xfId="0" applyNumberFormat="1" applyFont="1" applyFill="1" applyBorder="1" applyAlignment="1" applyProtection="1">
      <alignment horizontal="center"/>
    </xf>
    <xf numFmtId="0" fontId="6" fillId="2" borderId="8" xfId="0" applyNumberFormat="1" applyFont="1" applyFill="1" applyBorder="1" applyAlignment="1" applyProtection="1">
      <alignment horizontal="center"/>
    </xf>
    <xf numFmtId="0" fontId="2" fillId="2" borderId="8" xfId="0" applyNumberFormat="1" applyFont="1" applyFill="1" applyBorder="1" applyAlignment="1" applyProtection="1">
      <alignment horizontal="center"/>
    </xf>
    <xf numFmtId="0" fontId="17" fillId="2" borderId="9" xfId="0" applyNumberFormat="1" applyFont="1" applyFill="1" applyBorder="1" applyAlignment="1" applyProtection="1">
      <alignment horizontal="center"/>
    </xf>
    <xf numFmtId="0" fontId="2" fillId="2" borderId="9" xfId="0" applyNumberFormat="1" applyFont="1" applyFill="1" applyBorder="1" applyAlignment="1" applyProtection="1">
      <alignment horizontal="center"/>
    </xf>
    <xf numFmtId="0" fontId="6" fillId="2" borderId="9" xfId="0" applyNumberFormat="1" applyFont="1" applyFill="1" applyBorder="1" applyAlignment="1" applyProtection="1">
      <alignment horizontal="center"/>
    </xf>
    <xf numFmtId="167" fontId="2" fillId="2" borderId="9" xfId="0" applyNumberFormat="1" applyFont="1" applyFill="1" applyBorder="1" applyAlignment="1" applyProtection="1">
      <alignment horizontal="center"/>
    </xf>
    <xf numFmtId="0" fontId="2" fillId="2" borderId="10" xfId="0" applyNumberFormat="1" applyFont="1" applyFill="1" applyBorder="1" applyAlignment="1" applyProtection="1">
      <alignment horizontal="center"/>
    </xf>
    <xf numFmtId="0" fontId="6" fillId="2" borderId="10" xfId="0" applyNumberFormat="1" applyFont="1" applyFill="1" applyBorder="1" applyProtection="1"/>
    <xf numFmtId="166" fontId="2" fillId="2" borderId="10" xfId="0" applyNumberFormat="1" applyFont="1" applyFill="1" applyBorder="1" applyAlignment="1" applyProtection="1">
      <alignment horizontal="center"/>
    </xf>
    <xf numFmtId="0" fontId="6" fillId="2" borderId="4" xfId="0" applyNumberFormat="1" applyFont="1" applyFill="1" applyBorder="1" applyAlignment="1" applyProtection="1">
      <alignment horizontal="center" vertical="center"/>
    </xf>
    <xf numFmtId="0" fontId="2" fillId="2" borderId="4" xfId="0" applyNumberFormat="1" applyFont="1" applyFill="1" applyBorder="1" applyAlignment="1" applyProtection="1">
      <alignment horizontal="center" vertical="center"/>
    </xf>
    <xf numFmtId="0" fontId="3" fillId="2" borderId="3" xfId="0" applyNumberFormat="1" applyFont="1" applyFill="1" applyBorder="1" applyAlignment="1" applyProtection="1">
      <alignment horizontal="left" vertical="center"/>
    </xf>
    <xf numFmtId="0" fontId="3" fillId="2" borderId="3" xfId="0" applyNumberFormat="1" applyFont="1" applyFill="1" applyBorder="1" applyAlignment="1" applyProtection="1">
      <alignment horizontal="center" vertical="center"/>
    </xf>
    <xf numFmtId="3" fontId="3" fillId="2" borderId="3" xfId="0" applyNumberFormat="1" applyFont="1" applyFill="1" applyBorder="1" applyAlignment="1" applyProtection="1">
      <alignment horizontal="right" vertical="center"/>
    </xf>
    <xf numFmtId="0" fontId="3" fillId="5" borderId="3" xfId="0" applyNumberFormat="1" applyFont="1" applyFill="1" applyBorder="1" applyAlignment="1" applyProtection="1">
      <alignment horizontal="center" vertical="center"/>
    </xf>
    <xf numFmtId="166" fontId="2" fillId="2" borderId="3" xfId="0" applyNumberFormat="1" applyFont="1" applyFill="1" applyBorder="1" applyAlignment="1" applyProtection="1">
      <alignment horizontal="center" vertical="center"/>
    </xf>
    <xf numFmtId="0" fontId="30" fillId="2" borderId="11" xfId="0" applyNumberFormat="1" applyFont="1" applyFill="1" applyBorder="1" applyAlignment="1" applyProtection="1">
      <alignment horizontal="left"/>
    </xf>
    <xf numFmtId="3" fontId="3" fillId="2" borderId="6" xfId="0" applyNumberFormat="1" applyFont="1" applyFill="1" applyBorder="1" applyAlignment="1" applyProtection="1">
      <alignment horizontal="right" vertical="center"/>
    </xf>
    <xf numFmtId="0" fontId="31" fillId="2" borderId="12" xfId="0" applyNumberFormat="1" applyFont="1" applyFill="1" applyBorder="1" applyAlignment="1" applyProtection="1">
      <alignment horizontal="left" vertical="center"/>
    </xf>
    <xf numFmtId="0" fontId="13" fillId="2" borderId="13" xfId="0" applyNumberFormat="1" applyFont="1" applyFill="1" applyBorder="1" applyProtection="1"/>
    <xf numFmtId="3" fontId="3" fillId="2" borderId="14" xfId="0" applyNumberFormat="1" applyFont="1" applyFill="1" applyBorder="1" applyAlignment="1" applyProtection="1">
      <alignment horizontal="right" vertical="center"/>
    </xf>
    <xf numFmtId="0" fontId="3" fillId="5" borderId="15" xfId="0" applyNumberFormat="1" applyFont="1" applyFill="1" applyBorder="1" applyAlignment="1" applyProtection="1">
      <alignment horizontal="center" vertical="center"/>
    </xf>
    <xf numFmtId="169" fontId="6" fillId="6" borderId="5" xfId="0" applyNumberFormat="1" applyFont="1" applyFill="1" applyBorder="1" applyAlignment="1" applyProtection="1">
      <alignment horizontal="right" vertical="center"/>
    </xf>
    <xf numFmtId="0" fontId="3" fillId="6" borderId="0" xfId="0" applyFont="1" applyFill="1" applyBorder="1" applyProtection="1"/>
    <xf numFmtId="169" fontId="6" fillId="6" borderId="3" xfId="0" applyNumberFormat="1" applyFont="1" applyFill="1" applyBorder="1" applyAlignment="1" applyProtection="1">
      <alignment horizontal="right" vertical="center"/>
    </xf>
    <xf numFmtId="0" fontId="2" fillId="6" borderId="11" xfId="0" applyFont="1" applyFill="1" applyBorder="1" applyAlignment="1" applyProtection="1">
      <alignment vertical="center"/>
    </xf>
    <xf numFmtId="0" fontId="2" fillId="6" borderId="13" xfId="0" applyFont="1" applyFill="1" applyBorder="1" applyProtection="1"/>
    <xf numFmtId="3" fontId="3" fillId="6" borderId="14" xfId="0" applyNumberFormat="1" applyFont="1" applyFill="1" applyBorder="1" applyAlignment="1" applyProtection="1">
      <alignment vertical="center"/>
      <protection hidden="1"/>
    </xf>
    <xf numFmtId="0" fontId="2" fillId="6" borderId="0" xfId="0" applyFont="1" applyFill="1" applyBorder="1" applyProtection="1"/>
    <xf numFmtId="0" fontId="6" fillId="6" borderId="1" xfId="0" applyFont="1" applyFill="1" applyBorder="1" applyAlignment="1" applyProtection="1">
      <alignment horizontal="center"/>
    </xf>
    <xf numFmtId="49" fontId="8" fillId="6" borderId="16" xfId="0" applyNumberFormat="1" applyFont="1" applyFill="1" applyBorder="1" applyAlignment="1" applyProtection="1">
      <alignment horizontal="center" vertical="center"/>
    </xf>
    <xf numFmtId="0" fontId="3" fillId="7" borderId="3" xfId="0" applyFont="1" applyFill="1" applyBorder="1" applyAlignment="1" applyProtection="1">
      <alignment horizontal="left" vertical="center"/>
    </xf>
    <xf numFmtId="0" fontId="3" fillId="7" borderId="11" xfId="0" applyFont="1" applyFill="1" applyBorder="1" applyAlignment="1" applyProtection="1">
      <alignment horizontal="left" vertical="center"/>
    </xf>
    <xf numFmtId="0" fontId="3" fillId="7" borderId="17" xfId="0" applyFont="1" applyFill="1" applyBorder="1" applyAlignment="1" applyProtection="1">
      <alignment horizontal="left" vertical="center"/>
    </xf>
    <xf numFmtId="0" fontId="3" fillId="7" borderId="6" xfId="0" applyFont="1" applyFill="1" applyBorder="1" applyAlignment="1" applyProtection="1">
      <alignment horizontal="left" vertical="center"/>
    </xf>
    <xf numFmtId="0" fontId="2" fillId="6" borderId="17" xfId="0" applyFont="1" applyFill="1" applyBorder="1" applyAlignment="1" applyProtection="1">
      <alignment vertical="center"/>
    </xf>
    <xf numFmtId="0" fontId="3" fillId="6" borderId="0" xfId="0" applyFont="1" applyFill="1" applyBorder="1" applyAlignment="1" applyProtection="1">
      <alignment horizontal="left"/>
    </xf>
    <xf numFmtId="0" fontId="3" fillId="8" borderId="4" xfId="0" applyNumberFormat="1" applyFont="1" applyFill="1" applyBorder="1" applyAlignment="1" applyProtection="1">
      <alignment horizontal="left" vertical="center"/>
    </xf>
    <xf numFmtId="14" fontId="2" fillId="6" borderId="18" xfId="0" applyNumberFormat="1" applyFont="1" applyFill="1" applyBorder="1" applyAlignment="1" applyProtection="1">
      <alignment horizontal="left" vertical="center"/>
    </xf>
    <xf numFmtId="0" fontId="2" fillId="6" borderId="18" xfId="0" applyFont="1" applyFill="1" applyBorder="1" applyAlignment="1" applyProtection="1">
      <alignment horizontal="left" vertical="center"/>
    </xf>
    <xf numFmtId="0" fontId="2" fillId="6" borderId="0" xfId="0" applyFont="1" applyFill="1" applyBorder="1" applyAlignment="1" applyProtection="1">
      <alignment horizontal="right" vertical="center"/>
    </xf>
    <xf numFmtId="0" fontId="2" fillId="6" borderId="1" xfId="0" applyFont="1" applyFill="1" applyBorder="1" applyAlignment="1" applyProtection="1">
      <alignment horizontal="center"/>
    </xf>
    <xf numFmtId="0" fontId="6" fillId="6" borderId="4" xfId="0" applyFont="1" applyFill="1" applyBorder="1" applyAlignment="1" applyProtection="1">
      <alignment horizontal="center" vertical="center"/>
    </xf>
    <xf numFmtId="0" fontId="27" fillId="6" borderId="0" xfId="0" applyFont="1" applyFill="1" applyBorder="1" applyAlignment="1" applyProtection="1">
      <alignment horizontal="center" vertical="center"/>
      <protection hidden="1"/>
    </xf>
    <xf numFmtId="0" fontId="6" fillId="6" borderId="0" xfId="0" applyFont="1" applyFill="1" applyBorder="1" applyAlignment="1" applyProtection="1">
      <alignment horizontal="left"/>
    </xf>
    <xf numFmtId="0" fontId="3" fillId="2" borderId="0" xfId="0" applyNumberFormat="1" applyFont="1" applyFill="1" applyBorder="1" applyAlignment="1" applyProtection="1">
      <alignment vertical="center"/>
    </xf>
    <xf numFmtId="0" fontId="2" fillId="4" borderId="8" xfId="0" applyNumberFormat="1" applyFont="1" applyFill="1" applyBorder="1" applyAlignment="1" applyProtection="1">
      <alignment horizontal="center"/>
    </xf>
    <xf numFmtId="0" fontId="2" fillId="4" borderId="9" xfId="0" applyNumberFormat="1" applyFont="1" applyFill="1" applyBorder="1" applyAlignment="1" applyProtection="1">
      <alignment horizontal="center"/>
    </xf>
    <xf numFmtId="0" fontId="2" fillId="4" borderId="10" xfId="0" applyNumberFormat="1" applyFont="1" applyFill="1" applyBorder="1" applyAlignment="1" applyProtection="1">
      <alignment horizontal="center"/>
    </xf>
    <xf numFmtId="0" fontId="2" fillId="2" borderId="19" xfId="0" applyNumberFormat="1" applyFont="1" applyFill="1" applyBorder="1" applyAlignment="1" applyProtection="1">
      <alignment horizontal="center" vertical="center"/>
    </xf>
    <xf numFmtId="0" fontId="2" fillId="4" borderId="19" xfId="0" applyNumberFormat="1" applyFont="1" applyFill="1" applyBorder="1" applyAlignment="1" applyProtection="1">
      <alignment horizontal="center" vertical="center"/>
    </xf>
    <xf numFmtId="0" fontId="3" fillId="4" borderId="20" xfId="0" applyNumberFormat="1" applyFont="1" applyFill="1" applyBorder="1" applyAlignment="1" applyProtection="1">
      <alignment vertical="center"/>
    </xf>
    <xf numFmtId="0" fontId="3" fillId="4" borderId="21" xfId="0" applyNumberFormat="1" applyFont="1" applyFill="1" applyBorder="1" applyAlignment="1" applyProtection="1">
      <alignment horizontal="right" vertical="center"/>
    </xf>
    <xf numFmtId="0" fontId="21" fillId="2" borderId="0" xfId="0" applyNumberFormat="1" applyFont="1" applyFill="1" applyBorder="1" applyAlignment="1" applyProtection="1">
      <alignment vertical="top"/>
    </xf>
    <xf numFmtId="0" fontId="21" fillId="2" borderId="0" xfId="0" applyNumberFormat="1" applyFont="1" applyFill="1" applyBorder="1" applyAlignment="1" applyProtection="1">
      <alignment vertical="center"/>
    </xf>
    <xf numFmtId="0" fontId="2" fillId="6" borderId="0" xfId="0" applyFont="1" applyFill="1" applyBorder="1" applyAlignment="1" applyProtection="1">
      <alignment horizontal="left"/>
    </xf>
    <xf numFmtId="0" fontId="3" fillId="2" borderId="22" xfId="0" applyNumberFormat="1" applyFont="1" applyFill="1" applyBorder="1" applyAlignment="1" applyProtection="1">
      <alignment horizontal="left"/>
    </xf>
    <xf numFmtId="1" fontId="3" fillId="3" borderId="4" xfId="0" applyNumberFormat="1" applyFont="1" applyFill="1" applyBorder="1" applyAlignment="1" applyProtection="1">
      <alignment horizontal="left" vertical="center"/>
      <protection locked="0"/>
    </xf>
    <xf numFmtId="1" fontId="3" fillId="3" borderId="3" xfId="0" applyNumberFormat="1" applyFont="1" applyFill="1" applyBorder="1" applyAlignment="1" applyProtection="1">
      <alignment horizontal="left" vertical="center"/>
      <protection locked="0"/>
    </xf>
    <xf numFmtId="0" fontId="6" fillId="6" borderId="0" xfId="0" applyFont="1" applyFill="1" applyBorder="1" applyAlignment="1" applyProtection="1">
      <alignment horizontal="left" vertical="top"/>
    </xf>
    <xf numFmtId="0" fontId="2" fillId="6" borderId="0" xfId="0" applyFont="1" applyFill="1" applyBorder="1" applyAlignment="1" applyProtection="1">
      <alignment horizontal="left" vertical="center"/>
    </xf>
    <xf numFmtId="0" fontId="4" fillId="6" borderId="0" xfId="0" applyFont="1" applyFill="1" applyBorder="1" applyAlignment="1" applyProtection="1">
      <alignment horizontal="left" vertical="center"/>
    </xf>
    <xf numFmtId="1" fontId="2" fillId="6" borderId="17" xfId="0" applyNumberFormat="1" applyFont="1" applyFill="1" applyBorder="1" applyAlignment="1" applyProtection="1">
      <alignment vertical="center"/>
    </xf>
    <xf numFmtId="168" fontId="33" fillId="2" borderId="0" xfId="0" applyNumberFormat="1"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3" fillId="2" borderId="0" xfId="0" applyFont="1" applyFill="1" applyBorder="1" applyAlignment="1" applyProtection="1">
      <alignment horizontal="left" wrapText="1"/>
    </xf>
    <xf numFmtId="14" fontId="11" fillId="3" borderId="1"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3" fillId="2" borderId="0" xfId="0" applyFont="1" applyFill="1" applyBorder="1" applyAlignment="1" applyProtection="1">
      <alignment vertical="center"/>
    </xf>
    <xf numFmtId="0" fontId="3" fillId="3" borderId="1" xfId="0" applyFont="1" applyFill="1" applyBorder="1" applyAlignment="1" applyProtection="1">
      <alignment horizontal="left" vertical="center"/>
      <protection locked="0"/>
    </xf>
    <xf numFmtId="0" fontId="3" fillId="0" borderId="0" xfId="0" applyNumberFormat="1" applyFont="1" applyFill="1" applyBorder="1" applyAlignment="1" applyProtection="1">
      <alignment horizontal="left" vertical="center"/>
      <protection hidden="1"/>
    </xf>
    <xf numFmtId="0" fontId="3" fillId="3" borderId="6" xfId="0" applyNumberFormat="1" applyFont="1" applyFill="1" applyBorder="1" applyAlignment="1" applyProtection="1">
      <alignment horizontal="left" vertical="center"/>
      <protection hidden="1"/>
    </xf>
    <xf numFmtId="0" fontId="3" fillId="3" borderId="3" xfId="0" applyNumberFormat="1" applyFont="1" applyFill="1" applyBorder="1" applyAlignment="1" applyProtection="1">
      <alignment horizontal="left" vertical="center"/>
      <protection hidden="1"/>
    </xf>
    <xf numFmtId="0" fontId="3" fillId="3" borderId="6" xfId="0" applyNumberFormat="1" applyFont="1" applyFill="1" applyBorder="1" applyAlignment="1" applyProtection="1">
      <alignment horizontal="center" vertical="center"/>
      <protection hidden="1"/>
    </xf>
    <xf numFmtId="0" fontId="3" fillId="3" borderId="3" xfId="0" applyNumberFormat="1" applyFont="1" applyFill="1" applyBorder="1" applyAlignment="1" applyProtection="1">
      <alignment horizontal="center" vertical="center"/>
      <protection hidden="1"/>
    </xf>
    <xf numFmtId="0" fontId="3" fillId="3" borderId="0" xfId="0" applyNumberFormat="1" applyFont="1" applyFill="1" applyBorder="1" applyAlignment="1" applyProtection="1">
      <alignment horizontal="left" vertical="center"/>
      <protection hidden="1"/>
    </xf>
    <xf numFmtId="0" fontId="3" fillId="4" borderId="7" xfId="0" applyNumberFormat="1" applyFont="1" applyFill="1" applyBorder="1" applyAlignment="1" applyProtection="1">
      <alignment horizontal="right" vertical="center"/>
      <protection hidden="1"/>
    </xf>
    <xf numFmtId="0" fontId="3" fillId="0" borderId="0" xfId="0" applyNumberFormat="1" applyFont="1" applyFill="1" applyBorder="1" applyAlignment="1" applyProtection="1">
      <alignment horizontal="center" vertical="center"/>
      <protection hidden="1"/>
    </xf>
    <xf numFmtId="0" fontId="3" fillId="0" borderId="0" xfId="0" applyNumberFormat="1" applyFont="1" applyFill="1" applyBorder="1" applyAlignment="1" applyProtection="1">
      <alignment horizontal="center" textRotation="90"/>
      <protection hidden="1"/>
    </xf>
    <xf numFmtId="0" fontId="3" fillId="3" borderId="4" xfId="0" applyNumberFormat="1" applyFont="1" applyFill="1" applyBorder="1" applyAlignment="1" applyProtection="1">
      <alignment horizontal="left" vertical="center"/>
      <protection hidden="1"/>
    </xf>
    <xf numFmtId="14" fontId="3" fillId="3" borderId="3" xfId="0" applyNumberFormat="1" applyFont="1" applyFill="1" applyBorder="1" applyAlignment="1" applyProtection="1">
      <alignment horizontal="left" vertical="center"/>
      <protection locked="0"/>
    </xf>
    <xf numFmtId="14" fontId="3" fillId="3" borderId="5" xfId="0" applyNumberFormat="1" applyFont="1" applyFill="1" applyBorder="1" applyAlignment="1" applyProtection="1">
      <alignment horizontal="left" vertical="center"/>
      <protection locked="0"/>
    </xf>
    <xf numFmtId="14" fontId="3" fillId="2" borderId="3" xfId="0" applyNumberFormat="1" applyFont="1" applyFill="1" applyBorder="1" applyAlignment="1" applyProtection="1">
      <alignment horizontal="center" vertical="center"/>
    </xf>
    <xf numFmtId="14" fontId="3" fillId="3" borderId="4" xfId="0" applyNumberFormat="1" applyFont="1" applyFill="1" applyBorder="1" applyAlignment="1" applyProtection="1">
      <alignment horizontal="left" vertical="center"/>
      <protection locked="0"/>
    </xf>
    <xf numFmtId="0" fontId="2" fillId="6" borderId="1" xfId="0" applyFont="1" applyFill="1" applyBorder="1" applyAlignment="1" applyProtection="1">
      <alignment horizontal="center" vertical="center"/>
    </xf>
    <xf numFmtId="164" fontId="3" fillId="6" borderId="3" xfId="0" applyNumberFormat="1" applyFont="1" applyFill="1" applyBorder="1" applyAlignment="1" applyProtection="1">
      <alignment horizontal="right" vertical="center"/>
    </xf>
    <xf numFmtId="0" fontId="3" fillId="2" borderId="17" xfId="0" applyFont="1" applyFill="1" applyBorder="1" applyAlignment="1" applyProtection="1">
      <alignment vertical="center"/>
    </xf>
    <xf numFmtId="0" fontId="3" fillId="6" borderId="6" xfId="0" applyFont="1" applyFill="1" applyBorder="1" applyAlignment="1" applyProtection="1">
      <alignment vertical="center"/>
    </xf>
    <xf numFmtId="3" fontId="3" fillId="3" borderId="17" xfId="0" applyNumberFormat="1" applyFont="1" applyFill="1" applyBorder="1" applyAlignment="1" applyProtection="1">
      <alignment horizontal="left" vertical="center"/>
      <protection locked="0"/>
    </xf>
    <xf numFmtId="0" fontId="3" fillId="3" borderId="17" xfId="0" applyFont="1" applyFill="1" applyBorder="1" applyAlignment="1" applyProtection="1">
      <alignment horizontal="left" vertical="center"/>
      <protection locked="0"/>
    </xf>
    <xf numFmtId="0" fontId="3" fillId="3" borderId="17" xfId="0" applyFont="1" applyFill="1" applyBorder="1" applyAlignment="1" applyProtection="1">
      <alignment horizontal="left" vertical="center"/>
    </xf>
    <xf numFmtId="0" fontId="2" fillId="2" borderId="23" xfId="0" applyFont="1" applyFill="1" applyBorder="1" applyAlignment="1" applyProtection="1">
      <alignment horizontal="left"/>
    </xf>
    <xf numFmtId="14" fontId="3" fillId="3" borderId="17" xfId="0" applyNumberFormat="1" applyFont="1" applyFill="1" applyBorder="1" applyAlignment="1" applyProtection="1">
      <alignment horizontal="left" vertical="center"/>
    </xf>
    <xf numFmtId="0" fontId="2" fillId="2" borderId="24" xfId="0" applyFont="1" applyFill="1" applyBorder="1" applyAlignment="1" applyProtection="1">
      <alignment horizontal="left" vertical="center"/>
    </xf>
    <xf numFmtId="3" fontId="3" fillId="6" borderId="17" xfId="0" applyNumberFormat="1" applyFont="1" applyFill="1" applyBorder="1" applyAlignment="1" applyProtection="1">
      <alignment horizontal="right" vertical="center"/>
      <protection hidden="1"/>
    </xf>
    <xf numFmtId="170" fontId="3" fillId="3" borderId="17" xfId="0" applyNumberFormat="1" applyFont="1" applyFill="1" applyBorder="1" applyAlignment="1" applyProtection="1">
      <alignment horizontal="left" vertical="center"/>
    </xf>
    <xf numFmtId="171" fontId="32" fillId="3" borderId="17" xfId="0" applyNumberFormat="1" applyFont="1" applyFill="1" applyBorder="1" applyAlignment="1" applyProtection="1">
      <alignment horizontal="left"/>
    </xf>
    <xf numFmtId="0" fontId="32" fillId="3" borderId="17" xfId="0" applyFont="1" applyFill="1" applyBorder="1" applyAlignment="1" applyProtection="1">
      <alignment horizontal="left"/>
    </xf>
    <xf numFmtId="170" fontId="32" fillId="3" borderId="17" xfId="0" applyNumberFormat="1" applyFont="1" applyFill="1" applyBorder="1" applyAlignment="1" applyProtection="1">
      <alignment horizontal="left"/>
    </xf>
    <xf numFmtId="49" fontId="32" fillId="3" borderId="17" xfId="0" applyNumberFormat="1" applyFont="1" applyFill="1" applyBorder="1" applyAlignment="1" applyProtection="1">
      <alignment horizontal="left"/>
    </xf>
    <xf numFmtId="165" fontId="3" fillId="3" borderId="17" xfId="0" applyNumberFormat="1" applyFont="1" applyFill="1" applyBorder="1" applyAlignment="1" applyProtection="1">
      <alignment horizontal="left" vertical="center"/>
    </xf>
    <xf numFmtId="0" fontId="2" fillId="6" borderId="0" xfId="0" applyFont="1" applyFill="1" applyBorder="1" applyAlignment="1" applyProtection="1">
      <alignment horizontal="center" vertical="center"/>
    </xf>
    <xf numFmtId="0" fontId="2" fillId="2" borderId="23" xfId="0" applyFont="1" applyFill="1" applyBorder="1" applyAlignment="1" applyProtection="1">
      <alignment horizontal="left" vertical="center"/>
    </xf>
    <xf numFmtId="0" fontId="3" fillId="8" borderId="24" xfId="0" applyNumberFormat="1" applyFont="1" applyFill="1" applyBorder="1" applyAlignment="1" applyProtection="1">
      <alignment horizontal="left" vertical="center"/>
    </xf>
    <xf numFmtId="168" fontId="33" fillId="3" borderId="17" xfId="0" applyNumberFormat="1" applyFont="1" applyFill="1" applyBorder="1" applyAlignment="1" applyProtection="1">
      <alignment horizontal="left" vertical="center"/>
    </xf>
    <xf numFmtId="168" fontId="33" fillId="3" borderId="17" xfId="0" applyNumberFormat="1" applyFont="1" applyFill="1" applyBorder="1" applyAlignment="1" applyProtection="1">
      <alignment horizontal="left" vertical="center"/>
      <protection locked="0"/>
    </xf>
    <xf numFmtId="0" fontId="3" fillId="3" borderId="24" xfId="0" applyFont="1" applyFill="1" applyBorder="1" applyAlignment="1" applyProtection="1">
      <alignment horizontal="left" vertical="center"/>
    </xf>
    <xf numFmtId="1" fontId="3" fillId="3" borderId="17" xfId="0" applyNumberFormat="1" applyFont="1" applyFill="1" applyBorder="1" applyAlignment="1" applyProtection="1">
      <alignment horizontal="left" vertical="center"/>
    </xf>
    <xf numFmtId="0" fontId="2" fillId="6" borderId="4" xfId="0" applyFont="1" applyFill="1" applyBorder="1" applyAlignment="1" applyProtection="1">
      <alignment horizontal="center" vertical="center"/>
    </xf>
    <xf numFmtId="0" fontId="6" fillId="6" borderId="1" xfId="0" applyFont="1" applyFill="1" applyBorder="1" applyAlignment="1" applyProtection="1">
      <alignment horizontal="center" vertical="center"/>
    </xf>
    <xf numFmtId="0" fontId="3" fillId="2" borderId="11" xfId="0" applyFont="1" applyFill="1" applyBorder="1" applyAlignment="1" applyProtection="1">
      <alignment vertical="center"/>
    </xf>
    <xf numFmtId="0" fontId="2" fillId="6" borderId="25" xfId="0" applyFont="1" applyFill="1" applyBorder="1" applyAlignment="1" applyProtection="1">
      <alignment vertical="center"/>
    </xf>
    <xf numFmtId="3" fontId="3" fillId="6" borderId="26" xfId="0" applyNumberFormat="1" applyFont="1" applyFill="1" applyBorder="1" applyAlignment="1" applyProtection="1">
      <alignment horizontal="right" vertical="center"/>
      <protection hidden="1"/>
    </xf>
    <xf numFmtId="0" fontId="3" fillId="5" borderId="19" xfId="0" applyNumberFormat="1" applyFont="1" applyFill="1" applyBorder="1" applyAlignment="1" applyProtection="1">
      <alignment horizontal="center" vertical="center"/>
    </xf>
    <xf numFmtId="0" fontId="3" fillId="5" borderId="27" xfId="0" applyNumberFormat="1" applyFont="1" applyFill="1" applyBorder="1" applyAlignment="1" applyProtection="1">
      <alignment horizontal="center" vertical="center"/>
    </xf>
    <xf numFmtId="0" fontId="3" fillId="5" borderId="28" xfId="0" applyNumberFormat="1" applyFont="1" applyFill="1" applyBorder="1" applyAlignment="1" applyProtection="1">
      <alignment horizontal="center" vertical="center"/>
    </xf>
    <xf numFmtId="0" fontId="2" fillId="6" borderId="24" xfId="0" applyFont="1" applyFill="1" applyBorder="1" applyAlignment="1" applyProtection="1">
      <alignment vertical="center"/>
    </xf>
    <xf numFmtId="3" fontId="3" fillId="6" borderId="24" xfId="0" applyNumberFormat="1" applyFont="1" applyFill="1" applyBorder="1" applyAlignment="1" applyProtection="1">
      <alignment horizontal="right" vertical="center"/>
      <protection hidden="1"/>
    </xf>
    <xf numFmtId="1" fontId="3" fillId="2" borderId="3" xfId="0" applyNumberFormat="1" applyFont="1" applyFill="1" applyBorder="1" applyAlignment="1" applyProtection="1">
      <alignment horizontal="left" vertical="center"/>
    </xf>
    <xf numFmtId="14" fontId="9" fillId="6" borderId="0" xfId="0" applyNumberFormat="1" applyFont="1" applyFill="1" applyBorder="1" applyAlignment="1" applyProtection="1">
      <alignment horizontal="center" vertical="center"/>
      <protection hidden="1"/>
    </xf>
    <xf numFmtId="0" fontId="11" fillId="3" borderId="1" xfId="0" applyNumberFormat="1" applyFont="1" applyFill="1" applyBorder="1" applyAlignment="1" applyProtection="1">
      <alignment horizontal="center" vertical="center"/>
      <protection locked="0"/>
    </xf>
    <xf numFmtId="0" fontId="3" fillId="2" borderId="0" xfId="0" applyNumberFormat="1" applyFont="1" applyFill="1" applyBorder="1" applyAlignment="1" applyProtection="1">
      <alignment horizontal="left" vertical="center"/>
    </xf>
    <xf numFmtId="0" fontId="2" fillId="2" borderId="0" xfId="0" applyNumberFormat="1" applyFont="1" applyFill="1" applyBorder="1" applyAlignment="1" applyProtection="1">
      <alignment horizontal="right" vertical="top"/>
    </xf>
    <xf numFmtId="0" fontId="17" fillId="2" borderId="0" xfId="0" applyNumberFormat="1" applyFont="1" applyFill="1" applyBorder="1" applyAlignment="1" applyProtection="1">
      <alignment horizontal="right"/>
    </xf>
    <xf numFmtId="0" fontId="3" fillId="2" borderId="0" xfId="0" applyNumberFormat="1" applyFont="1" applyFill="1" applyBorder="1" applyAlignment="1" applyProtection="1">
      <alignment horizontal="left"/>
    </xf>
    <xf numFmtId="0" fontId="2" fillId="2" borderId="21" xfId="0" applyNumberFormat="1" applyFont="1" applyFill="1" applyBorder="1" applyAlignment="1" applyProtection="1">
      <alignment horizontal="left" vertical="center"/>
    </xf>
    <xf numFmtId="0" fontId="2" fillId="2" borderId="20" xfId="0" applyNumberFormat="1" applyFont="1" applyFill="1" applyBorder="1" applyAlignment="1" applyProtection="1">
      <alignment horizontal="left" vertical="center"/>
    </xf>
    <xf numFmtId="0" fontId="2" fillId="2" borderId="0" xfId="0" applyNumberFormat="1" applyFont="1" applyFill="1" applyBorder="1" applyAlignment="1" applyProtection="1">
      <alignment horizontal="left" vertical="center"/>
    </xf>
    <xf numFmtId="0" fontId="2" fillId="2" borderId="0" xfId="0" applyNumberFormat="1" applyFont="1" applyFill="1" applyBorder="1" applyAlignment="1" applyProtection="1">
      <alignment horizontal="right" vertical="center"/>
    </xf>
    <xf numFmtId="0" fontId="2" fillId="2" borderId="41" xfId="0" applyNumberFormat="1" applyFont="1" applyFill="1" applyBorder="1" applyAlignment="1" applyProtection="1">
      <alignment horizontal="center" vertical="center"/>
    </xf>
    <xf numFmtId="0" fontId="2" fillId="2" borderId="42" xfId="0" applyNumberFormat="1" applyFont="1" applyFill="1" applyBorder="1" applyAlignment="1" applyProtection="1">
      <alignment horizontal="center" vertical="center"/>
    </xf>
    <xf numFmtId="0" fontId="2" fillId="2" borderId="43" xfId="0" applyNumberFormat="1" applyFont="1" applyFill="1" applyBorder="1" applyAlignment="1" applyProtection="1">
      <alignment horizontal="center" vertical="center"/>
    </xf>
    <xf numFmtId="0" fontId="2" fillId="2" borderId="37" xfId="0" applyNumberFormat="1" applyFont="1" applyFill="1" applyBorder="1" applyAlignment="1" applyProtection="1">
      <alignment horizontal="center"/>
    </xf>
    <xf numFmtId="0" fontId="2" fillId="2" borderId="2" xfId="0" applyNumberFormat="1" applyFont="1" applyFill="1" applyBorder="1" applyAlignment="1" applyProtection="1">
      <alignment horizontal="center"/>
    </xf>
    <xf numFmtId="0" fontId="2" fillId="2" borderId="38" xfId="0" applyNumberFormat="1" applyFont="1" applyFill="1" applyBorder="1" applyAlignment="1" applyProtection="1">
      <alignment horizontal="center"/>
    </xf>
    <xf numFmtId="0" fontId="2" fillId="2" borderId="44" xfId="0" applyNumberFormat="1" applyFont="1" applyFill="1" applyBorder="1" applyAlignment="1" applyProtection="1">
      <alignment horizontal="center" vertical="top"/>
    </xf>
    <xf numFmtId="0" fontId="2" fillId="2" borderId="11" xfId="0" applyNumberFormat="1" applyFont="1" applyFill="1" applyBorder="1" applyAlignment="1" applyProtection="1">
      <alignment horizontal="center" vertical="top"/>
    </xf>
    <xf numFmtId="0" fontId="2" fillId="2" borderId="45" xfId="0" applyNumberFormat="1" applyFont="1" applyFill="1" applyBorder="1" applyAlignment="1" applyProtection="1">
      <alignment horizontal="center" vertical="top"/>
    </xf>
    <xf numFmtId="166" fontId="21" fillId="2" borderId="0" xfId="0" applyNumberFormat="1" applyFont="1" applyFill="1" applyBorder="1" applyAlignment="1" applyProtection="1">
      <alignment horizontal="left"/>
    </xf>
    <xf numFmtId="0" fontId="6" fillId="2" borderId="4" xfId="0" applyNumberFormat="1" applyFont="1" applyFill="1" applyBorder="1" applyAlignment="1" applyProtection="1">
      <alignment horizontal="center" vertical="center"/>
    </xf>
    <xf numFmtId="0" fontId="3" fillId="2" borderId="0" xfId="0" applyNumberFormat="1" applyFont="1" applyFill="1" applyBorder="1" applyAlignment="1" applyProtection="1">
      <alignment horizontal="left" wrapText="1"/>
    </xf>
    <xf numFmtId="0" fontId="2" fillId="2" borderId="0" xfId="0" applyNumberFormat="1" applyFont="1" applyFill="1" applyBorder="1" applyAlignment="1" applyProtection="1">
      <alignment horizontal="left" textRotation="90"/>
    </xf>
    <xf numFmtId="0" fontId="2" fillId="2" borderId="29" xfId="0" applyNumberFormat="1" applyFont="1" applyFill="1" applyBorder="1" applyAlignment="1" applyProtection="1">
      <alignment horizontal="left" textRotation="90"/>
    </xf>
    <xf numFmtId="0" fontId="3" fillId="2" borderId="0" xfId="0" applyNumberFormat="1" applyFont="1" applyFill="1" applyBorder="1" applyAlignment="1" applyProtection="1">
      <alignment horizontal="center" vertical="center"/>
    </xf>
    <xf numFmtId="0" fontId="3" fillId="2" borderId="29" xfId="0" applyNumberFormat="1" applyFont="1" applyFill="1" applyBorder="1" applyAlignment="1" applyProtection="1">
      <alignment horizontal="center" vertical="center"/>
    </xf>
    <xf numFmtId="0" fontId="3" fillId="2" borderId="20" xfId="0" applyNumberFormat="1" applyFont="1" applyFill="1" applyBorder="1" applyAlignment="1" applyProtection="1">
      <alignment horizontal="center" vertical="center"/>
    </xf>
    <xf numFmtId="0" fontId="3" fillId="2" borderId="30" xfId="0" applyNumberFormat="1" applyFont="1" applyFill="1" applyBorder="1" applyAlignment="1" applyProtection="1">
      <alignment horizontal="center" vertical="center"/>
    </xf>
    <xf numFmtId="0" fontId="3" fillId="2" borderId="9" xfId="0" applyNumberFormat="1" applyFont="1" applyFill="1" applyBorder="1" applyAlignment="1" applyProtection="1">
      <alignment horizontal="center" vertical="center"/>
    </xf>
    <xf numFmtId="0" fontId="3" fillId="2" borderId="0" xfId="0" applyNumberFormat="1" applyFont="1" applyFill="1" applyBorder="1" applyAlignment="1" applyProtection="1">
      <alignment horizontal="center"/>
    </xf>
    <xf numFmtId="0" fontId="2" fillId="2" borderId="2" xfId="0" applyNumberFormat="1" applyFont="1" applyFill="1" applyBorder="1" applyAlignment="1" applyProtection="1">
      <alignment horizontal="center" vertical="top"/>
    </xf>
    <xf numFmtId="0" fontId="2" fillId="2" borderId="0" xfId="0" applyNumberFormat="1" applyFont="1" applyFill="1" applyBorder="1" applyAlignment="1" applyProtection="1">
      <alignment horizontal="center" vertical="top"/>
    </xf>
    <xf numFmtId="0" fontId="2" fillId="2" borderId="22" xfId="0" applyNumberFormat="1" applyFont="1" applyFill="1" applyBorder="1" applyAlignment="1" applyProtection="1">
      <alignment horizontal="center" vertical="top"/>
    </xf>
    <xf numFmtId="0" fontId="3" fillId="2" borderId="22" xfId="0" applyNumberFormat="1" applyFont="1" applyFill="1" applyBorder="1" applyAlignment="1" applyProtection="1">
      <alignment horizontal="left"/>
    </xf>
    <xf numFmtId="0" fontId="20" fillId="2" borderId="4" xfId="0" applyNumberFormat="1" applyFont="1" applyFill="1" applyBorder="1" applyAlignment="1" applyProtection="1">
      <alignment horizontal="center" vertical="center"/>
    </xf>
    <xf numFmtId="0" fontId="11" fillId="2" borderId="37" xfId="0" applyNumberFormat="1" applyFont="1" applyFill="1" applyBorder="1" applyAlignment="1" applyProtection="1">
      <alignment horizontal="center" vertical="center"/>
    </xf>
    <xf numFmtId="0" fontId="11" fillId="2" borderId="38" xfId="0" applyNumberFormat="1" applyFont="1" applyFill="1" applyBorder="1" applyAlignment="1" applyProtection="1">
      <alignment horizontal="center" vertical="center"/>
    </xf>
    <xf numFmtId="0" fontId="11" fillId="2" borderId="32" xfId="0" applyNumberFormat="1" applyFont="1" applyFill="1" applyBorder="1" applyAlignment="1" applyProtection="1">
      <alignment horizontal="center" vertical="center"/>
    </xf>
    <xf numFmtId="0" fontId="11" fillId="2" borderId="33" xfId="0" applyNumberFormat="1" applyFont="1" applyFill="1" applyBorder="1" applyAlignment="1" applyProtection="1">
      <alignment horizontal="center" vertical="center"/>
    </xf>
    <xf numFmtId="0" fontId="21" fillId="2" borderId="0" xfId="0" applyNumberFormat="1" applyFont="1" applyFill="1" applyBorder="1" applyAlignment="1" applyProtection="1">
      <alignment horizontal="left" vertical="center"/>
    </xf>
    <xf numFmtId="0" fontId="21" fillId="4" borderId="0" xfId="0" applyNumberFormat="1" applyFont="1" applyFill="1" applyBorder="1" applyAlignment="1" applyProtection="1">
      <alignment horizontal="left" vertical="center"/>
    </xf>
    <xf numFmtId="0" fontId="21" fillId="4" borderId="20" xfId="0" applyNumberFormat="1" applyFont="1" applyFill="1" applyBorder="1" applyAlignment="1" applyProtection="1">
      <alignment horizontal="right" vertical="center"/>
    </xf>
    <xf numFmtId="0" fontId="21" fillId="4" borderId="31" xfId="0" applyNumberFormat="1" applyFont="1" applyFill="1" applyBorder="1" applyAlignment="1" applyProtection="1">
      <alignment horizontal="right" vertical="center"/>
    </xf>
    <xf numFmtId="0" fontId="2" fillId="2" borderId="30" xfId="0" applyNumberFormat="1" applyFont="1" applyFill="1" applyBorder="1" applyAlignment="1" applyProtection="1">
      <alignment horizontal="center"/>
    </xf>
    <xf numFmtId="0" fontId="2" fillId="2" borderId="0" xfId="0" applyNumberFormat="1" applyFont="1" applyFill="1" applyBorder="1" applyAlignment="1" applyProtection="1">
      <alignment horizontal="center"/>
    </xf>
    <xf numFmtId="0" fontId="2" fillId="2" borderId="29" xfId="0" applyNumberFormat="1" applyFont="1" applyFill="1" applyBorder="1" applyAlignment="1" applyProtection="1">
      <alignment horizontal="center"/>
    </xf>
    <xf numFmtId="0" fontId="21" fillId="2" borderId="0" xfId="0" applyNumberFormat="1" applyFont="1" applyFill="1" applyBorder="1" applyAlignment="1" applyProtection="1">
      <alignment horizontal="center" vertical="center"/>
    </xf>
    <xf numFmtId="0" fontId="2" fillId="2" borderId="8" xfId="0" applyNumberFormat="1" applyFont="1" applyFill="1" applyBorder="1" applyAlignment="1" applyProtection="1">
      <alignment horizontal="center" vertical="top"/>
    </xf>
    <xf numFmtId="0" fontId="2" fillId="2" borderId="9" xfId="0" applyNumberFormat="1" applyFont="1" applyFill="1" applyBorder="1" applyAlignment="1" applyProtection="1">
      <alignment horizontal="center" vertical="top"/>
    </xf>
    <xf numFmtId="0" fontId="2" fillId="2" borderId="10" xfId="0" applyNumberFormat="1" applyFont="1" applyFill="1" applyBorder="1" applyAlignment="1" applyProtection="1">
      <alignment horizontal="center" vertical="top"/>
    </xf>
    <xf numFmtId="0" fontId="3" fillId="4" borderId="0" xfId="0" applyNumberFormat="1" applyFont="1" applyFill="1" applyBorder="1" applyAlignment="1" applyProtection="1">
      <alignment horizontal="right" vertical="center"/>
    </xf>
    <xf numFmtId="0" fontId="6" fillId="2" borderId="32" xfId="0" applyNumberFormat="1" applyFont="1" applyFill="1" applyBorder="1" applyAlignment="1" applyProtection="1">
      <alignment horizontal="center"/>
    </xf>
    <xf numFmtId="0" fontId="6" fillId="2" borderId="22" xfId="0" applyNumberFormat="1" applyFont="1" applyFill="1" applyBorder="1" applyAlignment="1" applyProtection="1">
      <alignment horizontal="center"/>
    </xf>
    <xf numFmtId="0" fontId="6" fillId="2" borderId="33" xfId="0" applyNumberFormat="1" applyFont="1" applyFill="1" applyBorder="1" applyAlignment="1" applyProtection="1">
      <alignment horizontal="center"/>
    </xf>
    <xf numFmtId="0" fontId="2" fillId="2" borderId="34" xfId="0" applyNumberFormat="1" applyFont="1" applyFill="1" applyBorder="1" applyAlignment="1" applyProtection="1">
      <alignment horizontal="center" vertical="center"/>
    </xf>
    <xf numFmtId="0" fontId="2" fillId="2" borderId="35" xfId="0" applyNumberFormat="1" applyFont="1" applyFill="1" applyBorder="1" applyAlignment="1" applyProtection="1">
      <alignment horizontal="center" vertical="center"/>
    </xf>
    <xf numFmtId="0" fontId="2" fillId="2" borderId="36" xfId="0" applyNumberFormat="1" applyFont="1" applyFill="1" applyBorder="1" applyAlignment="1" applyProtection="1">
      <alignment horizontal="center" vertical="center"/>
    </xf>
    <xf numFmtId="0" fontId="6" fillId="2" borderId="34" xfId="0" applyNumberFormat="1" applyFont="1" applyFill="1" applyBorder="1" applyAlignment="1" applyProtection="1">
      <alignment horizontal="center" vertical="center"/>
    </xf>
    <xf numFmtId="0" fontId="6" fillId="2" borderId="36" xfId="0" applyNumberFormat="1" applyFont="1" applyFill="1" applyBorder="1" applyAlignment="1" applyProtection="1">
      <alignment horizontal="center" vertical="center"/>
    </xf>
    <xf numFmtId="0" fontId="2" fillId="2" borderId="37" xfId="0" applyNumberFormat="1" applyFont="1" applyFill="1" applyBorder="1" applyAlignment="1" applyProtection="1">
      <alignment horizontal="center" vertical="top"/>
    </xf>
    <xf numFmtId="0" fontId="2" fillId="2" borderId="38" xfId="0" applyNumberFormat="1" applyFont="1" applyFill="1" applyBorder="1" applyAlignment="1" applyProtection="1">
      <alignment horizontal="center" vertical="top"/>
    </xf>
    <xf numFmtId="0" fontId="2" fillId="2" borderId="30" xfId="0" applyNumberFormat="1" applyFont="1" applyFill="1" applyBorder="1" applyAlignment="1" applyProtection="1">
      <alignment horizontal="center" vertical="top"/>
    </xf>
    <xf numFmtId="0" fontId="2" fillId="2" borderId="29" xfId="0" applyNumberFormat="1" applyFont="1" applyFill="1" applyBorder="1" applyAlignment="1" applyProtection="1">
      <alignment horizontal="center" vertical="top"/>
    </xf>
    <xf numFmtId="0" fontId="2" fillId="2" borderId="32" xfId="0" applyNumberFormat="1" applyFont="1" applyFill="1" applyBorder="1" applyAlignment="1" applyProtection="1">
      <alignment horizontal="center" vertical="top"/>
    </xf>
    <xf numFmtId="0" fontId="2" fillId="2" borderId="33" xfId="0" applyNumberFormat="1" applyFont="1" applyFill="1" applyBorder="1" applyAlignment="1" applyProtection="1">
      <alignment horizontal="center" vertical="top"/>
    </xf>
    <xf numFmtId="0" fontId="2" fillId="2" borderId="32" xfId="0" applyNumberFormat="1" applyFont="1" applyFill="1" applyBorder="1" applyAlignment="1" applyProtection="1">
      <alignment horizontal="center"/>
    </xf>
    <xf numFmtId="0" fontId="2" fillId="2" borderId="22" xfId="0" applyNumberFormat="1" applyFont="1" applyFill="1" applyBorder="1" applyAlignment="1" applyProtection="1">
      <alignment horizontal="center"/>
    </xf>
    <xf numFmtId="0" fontId="2" fillId="2" borderId="33" xfId="0" applyNumberFormat="1" applyFont="1" applyFill="1" applyBorder="1" applyAlignment="1" applyProtection="1">
      <alignment horizontal="center"/>
    </xf>
    <xf numFmtId="0" fontId="6" fillId="2" borderId="30" xfId="0" applyNumberFormat="1" applyFont="1" applyFill="1" applyBorder="1" applyAlignment="1" applyProtection="1">
      <alignment horizontal="center"/>
    </xf>
    <xf numFmtId="0" fontId="6" fillId="2" borderId="0" xfId="0" applyNumberFormat="1" applyFont="1" applyFill="1" applyBorder="1" applyAlignment="1" applyProtection="1">
      <alignment horizontal="center"/>
    </xf>
    <xf numFmtId="0" fontId="6" fillId="2" borderId="29" xfId="0" applyNumberFormat="1" applyFont="1" applyFill="1" applyBorder="1" applyAlignment="1" applyProtection="1">
      <alignment horizontal="center"/>
    </xf>
    <xf numFmtId="0" fontId="3" fillId="2" borderId="17" xfId="0" applyNumberFormat="1" applyFont="1" applyFill="1" applyBorder="1" applyAlignment="1" applyProtection="1">
      <alignment horizontal="center" vertical="center"/>
    </xf>
    <xf numFmtId="0" fontId="3" fillId="2" borderId="11" xfId="0" applyNumberFormat="1" applyFont="1" applyFill="1" applyBorder="1" applyAlignment="1" applyProtection="1">
      <alignment horizontal="center" vertical="center"/>
    </xf>
    <xf numFmtId="0" fontId="5" fillId="2" borderId="30" xfId="0" applyNumberFormat="1" applyFont="1" applyFill="1" applyBorder="1" applyAlignment="1" applyProtection="1">
      <alignment horizontal="center"/>
    </xf>
    <xf numFmtId="0" fontId="5" fillId="2" borderId="0" xfId="0" applyNumberFormat="1" applyFont="1" applyFill="1" applyBorder="1" applyAlignment="1" applyProtection="1">
      <alignment horizontal="center"/>
    </xf>
    <xf numFmtId="0" fontId="5" fillId="2" borderId="29" xfId="0" applyNumberFormat="1" applyFont="1" applyFill="1" applyBorder="1" applyAlignment="1" applyProtection="1">
      <alignment horizontal="center"/>
    </xf>
    <xf numFmtId="0" fontId="9" fillId="4" borderId="0" xfId="0" applyNumberFormat="1" applyFont="1" applyFill="1" applyBorder="1" applyAlignment="1" applyProtection="1">
      <alignment horizontal="left" vertical="center"/>
    </xf>
    <xf numFmtId="0" fontId="21" fillId="2" borderId="0" xfId="0" applyNumberFormat="1" applyFont="1" applyFill="1" applyBorder="1" applyAlignment="1" applyProtection="1">
      <alignment horizontal="center" vertical="top"/>
    </xf>
    <xf numFmtId="0" fontId="2" fillId="2" borderId="0" xfId="0" applyNumberFormat="1" applyFont="1" applyFill="1" applyBorder="1" applyAlignment="1" applyProtection="1">
      <alignment horizontal="left" vertical="top"/>
    </xf>
    <xf numFmtId="0" fontId="6" fillId="2" borderId="0" xfId="0" applyNumberFormat="1" applyFont="1" applyFill="1" applyBorder="1" applyAlignment="1" applyProtection="1">
      <alignment horizontal="left" vertical="top"/>
    </xf>
    <xf numFmtId="0" fontId="6" fillId="2" borderId="8" xfId="0" applyNumberFormat="1" applyFont="1" applyFill="1" applyBorder="1" applyAlignment="1" applyProtection="1">
      <alignment horizontal="center"/>
    </xf>
    <xf numFmtId="0" fontId="6" fillId="2" borderId="0" xfId="0" applyNumberFormat="1" applyFont="1" applyFill="1" applyBorder="1" applyAlignment="1" applyProtection="1">
      <alignment horizontal="left"/>
    </xf>
    <xf numFmtId="0" fontId="2" fillId="2" borderId="20" xfId="0" applyNumberFormat="1" applyFont="1" applyFill="1" applyBorder="1" applyAlignment="1" applyProtection="1">
      <alignment horizontal="right" vertical="center"/>
    </xf>
    <xf numFmtId="0" fontId="2" fillId="2" borderId="31" xfId="0" applyNumberFormat="1" applyFont="1" applyFill="1" applyBorder="1" applyAlignment="1" applyProtection="1">
      <alignment horizontal="right" vertical="center"/>
    </xf>
    <xf numFmtId="0" fontId="2" fillId="2" borderId="24" xfId="0" applyNumberFormat="1" applyFont="1" applyFill="1" applyBorder="1" applyAlignment="1" applyProtection="1">
      <alignment horizontal="center" vertical="top"/>
    </xf>
    <xf numFmtId="0" fontId="2" fillId="2" borderId="17" xfId="0" applyNumberFormat="1" applyFont="1" applyFill="1" applyBorder="1" applyAlignment="1" applyProtection="1">
      <alignment horizontal="center" vertical="top"/>
    </xf>
    <xf numFmtId="0" fontId="2" fillId="2" borderId="46" xfId="0" applyNumberFormat="1" applyFont="1" applyFill="1" applyBorder="1" applyAlignment="1" applyProtection="1">
      <alignment horizontal="center" vertical="top"/>
    </xf>
    <xf numFmtId="0" fontId="6" fillId="2" borderId="1" xfId="0" applyNumberFormat="1" applyFont="1" applyFill="1" applyBorder="1" applyAlignment="1" applyProtection="1">
      <alignment horizontal="center"/>
    </xf>
    <xf numFmtId="0" fontId="2" fillId="2" borderId="11" xfId="0" applyNumberFormat="1" applyFont="1" applyFill="1" applyBorder="1" applyAlignment="1" applyProtection="1">
      <alignment horizontal="right" vertical="center"/>
    </xf>
    <xf numFmtId="0" fontId="2" fillId="2" borderId="17" xfId="0" applyNumberFormat="1" applyFont="1" applyFill="1" applyBorder="1" applyAlignment="1" applyProtection="1">
      <alignment horizontal="right" vertical="center"/>
    </xf>
    <xf numFmtId="0" fontId="2" fillId="2" borderId="6" xfId="0" applyNumberFormat="1" applyFont="1" applyFill="1" applyBorder="1" applyAlignment="1" applyProtection="1">
      <alignment horizontal="right" vertical="center"/>
    </xf>
    <xf numFmtId="0" fontId="2" fillId="2" borderId="12" xfId="0" applyNumberFormat="1" applyFont="1" applyFill="1" applyBorder="1" applyAlignment="1" applyProtection="1">
      <alignment horizontal="center" vertical="top"/>
    </xf>
    <xf numFmtId="0" fontId="2" fillId="2" borderId="6" xfId="0" applyNumberFormat="1" applyFont="1" applyFill="1" applyBorder="1" applyAlignment="1" applyProtection="1">
      <alignment horizontal="center" vertical="top"/>
    </xf>
    <xf numFmtId="0" fontId="2" fillId="2" borderId="47" xfId="0" applyNumberFormat="1" applyFont="1" applyFill="1" applyBorder="1" applyAlignment="1" applyProtection="1">
      <alignment horizontal="center" vertical="top"/>
    </xf>
    <xf numFmtId="0" fontId="9" fillId="2" borderId="39" xfId="0" applyNumberFormat="1" applyFont="1" applyFill="1" applyBorder="1" applyAlignment="1" applyProtection="1">
      <alignment horizontal="center" vertical="center"/>
    </xf>
    <xf numFmtId="0" fontId="9" fillId="2" borderId="23" xfId="0" applyNumberFormat="1" applyFont="1" applyFill="1" applyBorder="1" applyAlignment="1" applyProtection="1">
      <alignment horizontal="center" vertical="center"/>
    </xf>
    <xf numFmtId="0" fontId="9" fillId="2" borderId="40" xfId="0" applyNumberFormat="1" applyFont="1" applyFill="1" applyBorder="1" applyAlignment="1" applyProtection="1">
      <alignment horizontal="center" vertical="center"/>
    </xf>
    <xf numFmtId="0" fontId="3" fillId="2" borderId="0" xfId="0" applyNumberFormat="1" applyFont="1" applyFill="1" applyBorder="1" applyAlignment="1" applyProtection="1">
      <alignment horizontal="right" vertical="center"/>
    </xf>
    <xf numFmtId="0" fontId="2" fillId="2" borderId="0" xfId="0" applyNumberFormat="1" applyFont="1" applyFill="1" applyBorder="1" applyAlignment="1" applyProtection="1">
      <alignment horizontal="right"/>
    </xf>
    <xf numFmtId="0" fontId="11" fillId="2" borderId="39" xfId="0" applyNumberFormat="1" applyFont="1" applyFill="1" applyBorder="1" applyAlignment="1" applyProtection="1">
      <alignment horizontal="center" vertical="center"/>
    </xf>
    <xf numFmtId="0" fontId="11" fillId="2" borderId="40" xfId="0" applyNumberFormat="1" applyFont="1" applyFill="1" applyBorder="1" applyAlignment="1" applyProtection="1">
      <alignment horizontal="center" vertical="center"/>
    </xf>
    <xf numFmtId="0" fontId="12" fillId="2" borderId="0" xfId="0" applyNumberFormat="1" applyFont="1" applyFill="1" applyBorder="1" applyAlignment="1" applyProtection="1">
      <alignment horizontal="left"/>
    </xf>
    <xf numFmtId="0" fontId="4" fillId="2" borderId="0" xfId="0" applyNumberFormat="1" applyFont="1" applyFill="1" applyBorder="1" applyAlignment="1" applyProtection="1">
      <alignment horizontal="left" vertical="center"/>
    </xf>
    <xf numFmtId="0" fontId="2" fillId="2" borderId="23" xfId="0" applyFont="1" applyFill="1" applyBorder="1" applyAlignment="1" applyProtection="1">
      <alignment horizontal="left"/>
    </xf>
    <xf numFmtId="0" fontId="2" fillId="2" borderId="23" xfId="0" applyFont="1" applyFill="1" applyBorder="1" applyAlignment="1" applyProtection="1">
      <alignment horizontal="left" vertical="center"/>
    </xf>
    <xf numFmtId="0" fontId="3" fillId="8" borderId="35" xfId="0" applyNumberFormat="1" applyFont="1" applyFill="1" applyBorder="1" applyAlignment="1" applyProtection="1">
      <alignment horizontal="center" vertical="center"/>
    </xf>
    <xf numFmtId="0" fontId="21" fillId="4" borderId="20" xfId="0" applyFont="1" applyFill="1" applyBorder="1" applyAlignment="1" applyProtection="1">
      <alignment horizontal="left" vertical="center"/>
    </xf>
    <xf numFmtId="0" fontId="3" fillId="2" borderId="22" xfId="0" applyFont="1" applyFill="1" applyBorder="1" applyAlignment="1" applyProtection="1">
      <alignment horizontal="center" vertical="center"/>
    </xf>
    <xf numFmtId="0" fontId="3" fillId="3" borderId="39" xfId="0" applyFont="1" applyFill="1" applyBorder="1" applyAlignment="1" applyProtection="1">
      <alignment horizontal="left" vertical="center"/>
      <protection locked="0"/>
    </xf>
    <xf numFmtId="0" fontId="3" fillId="3" borderId="40" xfId="0" applyFont="1" applyFill="1" applyBorder="1" applyAlignment="1" applyProtection="1">
      <alignment horizontal="left" vertical="center"/>
      <protection locked="0"/>
    </xf>
    <xf numFmtId="0" fontId="6" fillId="6" borderId="22" xfId="0" applyFont="1" applyFill="1" applyBorder="1" applyAlignment="1" applyProtection="1">
      <alignment horizontal="center" vertical="top"/>
    </xf>
    <xf numFmtId="0" fontId="6" fillId="6" borderId="2" xfId="0" applyFont="1" applyFill="1" applyBorder="1" applyAlignment="1" applyProtection="1">
      <alignment horizontal="center" vertical="top"/>
    </xf>
    <xf numFmtId="0" fontId="3" fillId="2" borderId="0" xfId="0" applyFont="1" applyFill="1" applyBorder="1" applyAlignment="1" applyProtection="1">
      <alignment horizontal="center" vertical="center"/>
    </xf>
    <xf numFmtId="0" fontId="3" fillId="2" borderId="0" xfId="0" applyFont="1" applyFill="1" applyBorder="1" applyAlignment="1" applyProtection="1">
      <alignment horizontal="left" vertical="center"/>
    </xf>
    <xf numFmtId="0" fontId="9" fillId="4" borderId="0" xfId="0" applyFont="1" applyFill="1" applyBorder="1" applyAlignment="1" applyProtection="1">
      <alignment horizontal="left" vertical="center"/>
    </xf>
    <xf numFmtId="0" fontId="21" fillId="4" borderId="0" xfId="0" applyFont="1" applyFill="1" applyBorder="1" applyAlignment="1" applyProtection="1">
      <alignment horizontal="left" vertical="center"/>
    </xf>
    <xf numFmtId="0" fontId="3" fillId="2" borderId="0" xfId="0" applyFont="1" applyFill="1" applyBorder="1" applyAlignment="1" applyProtection="1">
      <alignment horizontal="left"/>
    </xf>
    <xf numFmtId="1" fontId="2" fillId="6" borderId="17" xfId="0" applyNumberFormat="1" applyFont="1" applyFill="1" applyBorder="1" applyAlignment="1" applyProtection="1">
      <alignment horizontal="center" vertical="center"/>
    </xf>
    <xf numFmtId="1" fontId="2" fillId="6" borderId="6" xfId="0" applyNumberFormat="1" applyFont="1" applyFill="1" applyBorder="1" applyAlignment="1" applyProtection="1">
      <alignment horizontal="center" vertical="center"/>
    </xf>
    <xf numFmtId="0" fontId="2" fillId="6" borderId="23" xfId="0" applyFont="1" applyFill="1" applyBorder="1" applyAlignment="1" applyProtection="1">
      <alignment horizontal="left"/>
    </xf>
    <xf numFmtId="0" fontId="3" fillId="6" borderId="22" xfId="0" applyFont="1" applyFill="1" applyBorder="1" applyAlignment="1" applyProtection="1">
      <alignment horizontal="left"/>
    </xf>
    <xf numFmtId="0" fontId="6" fillId="6" borderId="0" xfId="0" applyFont="1" applyFill="1" applyBorder="1" applyAlignment="1" applyProtection="1">
      <alignment horizontal="left" vertical="top"/>
    </xf>
    <xf numFmtId="49" fontId="2" fillId="6" borderId="0" xfId="0" applyNumberFormat="1" applyFont="1" applyFill="1" applyBorder="1" applyAlignment="1" applyProtection="1">
      <alignment horizontal="left" vertical="top"/>
    </xf>
    <xf numFmtId="0" fontId="2" fillId="6" borderId="0" xfId="0" applyFont="1" applyFill="1" applyBorder="1" applyAlignment="1" applyProtection="1">
      <alignment horizontal="left"/>
    </xf>
    <xf numFmtId="0" fontId="11" fillId="6" borderId="39" xfId="0" applyFont="1" applyFill="1" applyBorder="1" applyAlignment="1" applyProtection="1">
      <alignment horizontal="center" vertical="center"/>
    </xf>
    <xf numFmtId="0" fontId="11" fillId="6" borderId="40" xfId="0" applyFont="1" applyFill="1" applyBorder="1" applyAlignment="1" applyProtection="1">
      <alignment horizontal="center" vertical="center"/>
    </xf>
    <xf numFmtId="0" fontId="3" fillId="6" borderId="0" xfId="0" applyFont="1" applyFill="1" applyBorder="1" applyAlignment="1" applyProtection="1">
      <alignment horizontal="right" vertical="center"/>
    </xf>
    <xf numFmtId="0" fontId="2" fillId="2" borderId="35" xfId="0" applyFont="1" applyFill="1" applyBorder="1" applyAlignment="1" applyProtection="1">
      <alignment horizontal="left" vertical="center"/>
    </xf>
    <xf numFmtId="0" fontId="2" fillId="6" borderId="39" xfId="0" applyFont="1" applyFill="1" applyBorder="1" applyAlignment="1" applyProtection="1">
      <alignment horizontal="center"/>
    </xf>
    <xf numFmtId="0" fontId="2" fillId="6" borderId="23" xfId="0" applyFont="1" applyFill="1" applyBorder="1" applyAlignment="1" applyProtection="1">
      <alignment horizontal="center"/>
    </xf>
    <xf numFmtId="0" fontId="2" fillId="6" borderId="40" xfId="0" applyFont="1" applyFill="1" applyBorder="1" applyAlignment="1" applyProtection="1">
      <alignment horizontal="center"/>
    </xf>
    <xf numFmtId="0" fontId="2" fillId="6" borderId="32" xfId="0" applyFont="1" applyFill="1" applyBorder="1" applyAlignment="1" applyProtection="1">
      <alignment horizontal="center" vertical="center"/>
    </xf>
    <xf numFmtId="0" fontId="2" fillId="6" borderId="22" xfId="0" applyFont="1" applyFill="1" applyBorder="1" applyAlignment="1" applyProtection="1">
      <alignment horizontal="center" vertical="center"/>
    </xf>
    <xf numFmtId="0" fontId="6" fillId="6" borderId="23" xfId="0" applyFont="1" applyFill="1" applyBorder="1" applyAlignment="1" applyProtection="1">
      <alignment horizontal="center"/>
    </xf>
    <xf numFmtId="0" fontId="6" fillId="6" borderId="39" xfId="0" applyFont="1" applyFill="1" applyBorder="1" applyAlignment="1" applyProtection="1">
      <alignment horizontal="center"/>
    </xf>
    <xf numFmtId="0" fontId="6" fillId="6" borderId="40" xfId="0" applyFont="1" applyFill="1" applyBorder="1" applyAlignment="1" applyProtection="1">
      <alignment horizontal="center"/>
    </xf>
    <xf numFmtId="0" fontId="3" fillId="2" borderId="2" xfId="0" applyFont="1" applyFill="1" applyBorder="1" applyAlignment="1" applyProtection="1">
      <alignment horizontal="center" vertical="center"/>
    </xf>
    <xf numFmtId="0" fontId="6" fillId="6" borderId="22" xfId="0" applyFont="1" applyFill="1" applyBorder="1" applyAlignment="1" applyProtection="1">
      <alignment horizontal="left"/>
    </xf>
    <xf numFmtId="0" fontId="6" fillId="6" borderId="23" xfId="0" applyFont="1" applyFill="1" applyBorder="1" applyAlignment="1" applyProtection="1">
      <alignment horizontal="left"/>
    </xf>
    <xf numFmtId="0" fontId="2" fillId="6" borderId="0" xfId="0" applyFont="1" applyFill="1" applyBorder="1" applyAlignment="1" applyProtection="1">
      <alignment horizontal="left" textRotation="90"/>
    </xf>
    <xf numFmtId="0" fontId="21" fillId="6" borderId="0" xfId="0" applyFont="1" applyFill="1" applyBorder="1" applyAlignment="1" applyProtection="1">
      <alignment horizontal="left" vertical="center"/>
      <protection hidden="1"/>
    </xf>
    <xf numFmtId="0" fontId="6" fillId="6" borderId="0" xfId="0" applyFont="1" applyFill="1" applyBorder="1" applyAlignment="1" applyProtection="1">
      <alignment horizontal="left"/>
    </xf>
    <xf numFmtId="0" fontId="2" fillId="6" borderId="40" xfId="0" applyFont="1" applyFill="1" applyBorder="1" applyAlignment="1" applyProtection="1">
      <alignment horizontal="left"/>
    </xf>
    <xf numFmtId="0" fontId="2" fillId="6" borderId="24" xfId="0" applyFont="1" applyFill="1" applyBorder="1" applyAlignment="1" applyProtection="1">
      <alignment horizontal="left" vertical="center"/>
    </xf>
    <xf numFmtId="0" fontId="2" fillId="6" borderId="12" xfId="0" applyFont="1" applyFill="1" applyBorder="1" applyAlignment="1" applyProtection="1">
      <alignment horizontal="left" vertical="center"/>
    </xf>
    <xf numFmtId="0" fontId="21" fillId="6" borderId="0" xfId="0" applyFont="1" applyFill="1" applyBorder="1" applyAlignment="1" applyProtection="1">
      <alignment horizontal="left" vertical="center"/>
    </xf>
    <xf numFmtId="0" fontId="3" fillId="6" borderId="0" xfId="0" applyFont="1" applyFill="1" applyBorder="1" applyAlignment="1" applyProtection="1">
      <alignment horizontal="left" wrapText="1"/>
    </xf>
    <xf numFmtId="0" fontId="3" fillId="6" borderId="0" xfId="0" applyFont="1" applyFill="1" applyBorder="1" applyAlignment="1" applyProtection="1">
      <alignment horizontal="left"/>
    </xf>
    <xf numFmtId="0" fontId="9" fillId="6" borderId="39" xfId="0" applyNumberFormat="1" applyFont="1" applyFill="1" applyBorder="1" applyAlignment="1" applyProtection="1">
      <alignment horizontal="center" vertical="center"/>
    </xf>
    <xf numFmtId="0" fontId="9" fillId="6" borderId="23" xfId="0" applyNumberFormat="1" applyFont="1" applyFill="1" applyBorder="1" applyAlignment="1" applyProtection="1">
      <alignment horizontal="center" vertical="center"/>
    </xf>
    <xf numFmtId="0" fontId="9" fillId="6" borderId="40" xfId="0" applyNumberFormat="1" applyFont="1" applyFill="1" applyBorder="1" applyAlignment="1" applyProtection="1">
      <alignment horizontal="center" vertical="center"/>
    </xf>
    <xf numFmtId="0" fontId="2" fillId="6" borderId="0" xfId="0" applyFont="1" applyFill="1" applyBorder="1" applyAlignment="1" applyProtection="1">
      <alignment horizontal="right"/>
    </xf>
    <xf numFmtId="0" fontId="6" fillId="6" borderId="23" xfId="0" applyFont="1" applyFill="1" applyBorder="1" applyAlignment="1" applyProtection="1">
      <alignment horizontal="left" vertical="top"/>
    </xf>
    <xf numFmtId="0" fontId="2" fillId="6" borderId="0" xfId="0" applyFont="1" applyFill="1" applyBorder="1" applyAlignment="1" applyProtection="1">
      <alignment horizontal="left" vertical="center"/>
    </xf>
    <xf numFmtId="0" fontId="3" fillId="6" borderId="0" xfId="0" applyFont="1" applyFill="1" applyBorder="1" applyAlignment="1" applyProtection="1">
      <alignment horizontal="left" vertical="center"/>
    </xf>
    <xf numFmtId="0" fontId="4" fillId="6" borderId="0" xfId="0" applyFont="1" applyFill="1" applyBorder="1" applyAlignment="1" applyProtection="1">
      <alignment horizontal="left" vertical="center"/>
    </xf>
    <xf numFmtId="49" fontId="2" fillId="6" borderId="0" xfId="0" applyNumberFormat="1" applyFont="1" applyFill="1" applyBorder="1" applyAlignment="1" applyProtection="1">
      <alignment horizontal="left" vertical="center"/>
    </xf>
    <xf numFmtId="0" fontId="2" fillId="6" borderId="0" xfId="0" applyFont="1" applyFill="1" applyBorder="1" applyAlignment="1" applyProtection="1">
      <alignment horizontal="center"/>
    </xf>
    <xf numFmtId="0" fontId="3" fillId="6" borderId="22" xfId="0" applyFont="1" applyFill="1" applyBorder="1" applyAlignment="1" applyProtection="1">
      <alignment horizontal="left"/>
      <protection hidden="1"/>
    </xf>
    <xf numFmtId="0" fontId="11" fillId="6" borderId="39" xfId="0" applyFont="1" applyFill="1" applyBorder="1" applyAlignment="1" applyProtection="1">
      <alignment horizontal="center" vertical="center"/>
      <protection hidden="1"/>
    </xf>
    <xf numFmtId="0" fontId="11" fillId="6" borderId="40" xfId="0" applyFont="1" applyFill="1" applyBorder="1" applyAlignment="1" applyProtection="1">
      <alignment horizontal="center" vertical="center"/>
      <protection hidden="1"/>
    </xf>
    <xf numFmtId="0" fontId="9" fillId="6" borderId="39" xfId="0" applyFont="1" applyFill="1" applyBorder="1" applyAlignment="1" applyProtection="1">
      <alignment horizontal="center" vertical="center"/>
      <protection hidden="1"/>
    </xf>
    <xf numFmtId="0" fontId="9" fillId="6" borderId="23" xfId="0" applyFont="1" applyFill="1" applyBorder="1" applyAlignment="1" applyProtection="1">
      <alignment horizontal="center" vertical="center"/>
      <protection hidden="1"/>
    </xf>
    <xf numFmtId="0" fontId="9" fillId="6" borderId="40" xfId="0" applyFont="1" applyFill="1" applyBorder="1" applyAlignment="1" applyProtection="1">
      <alignment horizontal="center" vertical="center"/>
      <protection hidden="1"/>
    </xf>
    <xf numFmtId="0" fontId="2" fillId="6" borderId="39" xfId="0" applyFont="1" applyFill="1" applyBorder="1" applyAlignment="1" applyProtection="1">
      <alignment horizontal="center" vertical="center"/>
    </xf>
    <xf numFmtId="0" fontId="2" fillId="6" borderId="23" xfId="0" applyFont="1" applyFill="1" applyBorder="1" applyAlignment="1" applyProtection="1">
      <alignment horizontal="center" vertical="center"/>
    </xf>
    <xf numFmtId="0" fontId="10" fillId="6" borderId="0" xfId="0" applyFont="1" applyFill="1" applyBorder="1" applyAlignment="1" applyProtection="1">
      <alignment horizontal="left" wrapText="1"/>
    </xf>
    <xf numFmtId="0" fontId="2" fillId="6" borderId="39" xfId="0" applyFont="1" applyFill="1" applyBorder="1" applyAlignment="1" applyProtection="1">
      <alignment horizontal="left"/>
    </xf>
    <xf numFmtId="0" fontId="2" fillId="6" borderId="0" xfId="0" applyFont="1" applyFill="1" applyBorder="1" applyAlignment="1" applyProtection="1">
      <alignment horizontal="right" vertical="top"/>
      <protection hidden="1"/>
    </xf>
    <xf numFmtId="0" fontId="5" fillId="6" borderId="0" xfId="0" applyFont="1" applyFill="1" applyBorder="1" applyAlignment="1" applyProtection="1">
      <alignment horizontal="left"/>
      <protection hidden="1"/>
    </xf>
    <xf numFmtId="164" fontId="2" fillId="6" borderId="20" xfId="0" applyNumberFormat="1" applyFont="1" applyFill="1" applyBorder="1" applyAlignment="1" applyProtection="1">
      <alignment horizontal="left" vertical="center"/>
      <protection hidden="1"/>
    </xf>
    <xf numFmtId="0" fontId="2" fillId="6" borderId="20" xfId="0" applyFont="1" applyFill="1" applyBorder="1" applyAlignment="1" applyProtection="1">
      <alignment horizontal="right" vertical="center"/>
      <protection hidden="1"/>
    </xf>
    <xf numFmtId="168" fontId="3" fillId="2" borderId="0" xfId="0" applyNumberFormat="1" applyFont="1" applyFill="1" applyBorder="1" applyAlignment="1" applyProtection="1">
      <alignment horizontal="left" vertical="center"/>
    </xf>
    <xf numFmtId="0" fontId="3" fillId="2" borderId="20" xfId="0" applyFont="1" applyFill="1" applyBorder="1" applyAlignment="1" applyProtection="1">
      <alignment horizontal="left" vertical="center"/>
    </xf>
    <xf numFmtId="0" fontId="3" fillId="2" borderId="24" xfId="0" applyFont="1" applyFill="1" applyBorder="1" applyAlignment="1" applyProtection="1">
      <alignment horizontal="left" vertical="center"/>
    </xf>
    <xf numFmtId="0" fontId="3" fillId="2" borderId="17" xfId="0" applyFont="1" applyFill="1" applyBorder="1" applyAlignment="1" applyProtection="1">
      <alignment horizontal="left" vertical="center"/>
    </xf>
    <xf numFmtId="0" fontId="6" fillId="6" borderId="0" xfId="0" applyFont="1" applyFill="1" applyBorder="1" applyAlignment="1" applyProtection="1">
      <alignment horizontal="center"/>
    </xf>
    <xf numFmtId="14" fontId="2" fillId="6" borderId="24" xfId="0" applyNumberFormat="1" applyFont="1" applyFill="1" applyBorder="1" applyAlignment="1" applyProtection="1">
      <alignment horizontal="right" vertical="center"/>
      <protection hidden="1"/>
    </xf>
    <xf numFmtId="1" fontId="2" fillId="6" borderId="24" xfId="0" applyNumberFormat="1" applyFont="1" applyFill="1" applyBorder="1" applyAlignment="1" applyProtection="1">
      <alignment horizontal="center" vertical="center"/>
    </xf>
    <xf numFmtId="0" fontId="1" fillId="2" borderId="0" xfId="0" applyFont="1" applyFill="1" applyAlignment="1" applyProtection="1">
      <alignment horizontal="center"/>
    </xf>
    <xf numFmtId="0" fontId="2" fillId="2" borderId="0" xfId="0" applyFont="1" applyFill="1" applyAlignment="1" applyProtection="1">
      <alignment horizontal="left" vertical="top"/>
    </xf>
    <xf numFmtId="0" fontId="2" fillId="2" borderId="0" xfId="0" applyFont="1" applyFill="1" applyAlignment="1" applyProtection="1">
      <alignment horizontal="left"/>
    </xf>
    <xf numFmtId="0" fontId="2" fillId="2" borderId="0" xfId="0" applyFont="1" applyFill="1" applyAlignment="1" applyProtection="1">
      <alignment horizontal="center"/>
    </xf>
    <xf numFmtId="0" fontId="3" fillId="2" borderId="0" xfId="0" applyFont="1" applyFill="1" applyBorder="1" applyAlignment="1" applyProtection="1">
      <alignment horizontal="left" vertical="center" wrapText="1"/>
    </xf>
    <xf numFmtId="0" fontId="17" fillId="2" borderId="0" xfId="0" applyFont="1" applyFill="1" applyBorder="1" applyAlignment="1" applyProtection="1">
      <alignment horizontal="left"/>
    </xf>
    <xf numFmtId="14" fontId="14" fillId="2" borderId="22" xfId="0" applyNumberFormat="1" applyFont="1" applyFill="1" applyBorder="1" applyAlignment="1" applyProtection="1">
      <alignment horizontal="left"/>
      <protection locked="0"/>
    </xf>
    <xf numFmtId="0" fontId="14" fillId="2" borderId="22" xfId="0" applyFont="1" applyFill="1" applyBorder="1" applyAlignment="1" applyProtection="1">
      <alignment horizontal="left"/>
      <protection locked="0"/>
    </xf>
    <xf numFmtId="0" fontId="6" fillId="2" borderId="0" xfId="0" applyFont="1" applyFill="1" applyBorder="1" applyAlignment="1" applyProtection="1">
      <alignment horizontal="left" vertical="top"/>
    </xf>
    <xf numFmtId="0" fontId="0" fillId="2" borderId="0" xfId="0" applyFill="1" applyBorder="1" applyAlignment="1" applyProtection="1">
      <alignment horizontal="center"/>
    </xf>
    <xf numFmtId="0" fontId="0" fillId="2" borderId="0" xfId="0" applyFill="1" applyAlignment="1" applyProtection="1">
      <alignment horizontal="center"/>
    </xf>
    <xf numFmtId="0" fontId="2" fillId="2" borderId="0" xfId="0" applyFont="1" applyFill="1" applyAlignment="1" applyProtection="1">
      <alignment horizontal="left" vertical="top"/>
      <protection hidden="1"/>
    </xf>
    <xf numFmtId="0" fontId="2" fillId="2" borderId="0" xfId="0" applyFont="1" applyFill="1" applyBorder="1" applyAlignment="1" applyProtection="1">
      <alignment horizontal="left"/>
      <protection locked="0"/>
    </xf>
    <xf numFmtId="0" fontId="2" fillId="2" borderId="22" xfId="0" applyFont="1" applyFill="1" applyBorder="1" applyAlignment="1" applyProtection="1">
      <alignment horizontal="left"/>
      <protection locked="0"/>
    </xf>
    <xf numFmtId="0" fontId="6" fillId="2" borderId="2" xfId="0" applyFont="1" applyFill="1" applyBorder="1" applyAlignment="1" applyProtection="1">
      <alignment horizontal="left" vertical="top"/>
    </xf>
    <xf numFmtId="0" fontId="14" fillId="2" borderId="0" xfId="0" applyFont="1" applyFill="1" applyBorder="1" applyAlignment="1" applyProtection="1">
      <alignment horizontal="center"/>
    </xf>
    <xf numFmtId="0" fontId="12" fillId="2" borderId="0" xfId="0" applyFont="1" applyFill="1" applyAlignment="1" applyProtection="1">
      <alignment horizontal="right" textRotation="90"/>
      <protection hidden="1"/>
    </xf>
    <xf numFmtId="0" fontId="24" fillId="2" borderId="22" xfId="0" applyFont="1" applyFill="1" applyBorder="1" applyAlignment="1" applyProtection="1">
      <alignment horizontal="left"/>
      <protection hidden="1"/>
    </xf>
    <xf numFmtId="0" fontId="17" fillId="2" borderId="0" xfId="0" applyFont="1" applyFill="1" applyAlignment="1" applyProtection="1">
      <alignment horizontal="left" vertical="top"/>
    </xf>
    <xf numFmtId="0" fontId="6" fillId="2" borderId="0" xfId="0" applyFont="1" applyFill="1" applyAlignment="1" applyProtection="1">
      <alignment horizontal="left"/>
    </xf>
    <xf numFmtId="0" fontId="17" fillId="2" borderId="0" xfId="0" applyFont="1" applyFill="1" applyAlignment="1" applyProtection="1">
      <alignment horizontal="left" vertical="center" wrapText="1"/>
    </xf>
    <xf numFmtId="0" fontId="12" fillId="2" borderId="0" xfId="0" applyFont="1" applyFill="1" applyAlignment="1" applyProtection="1">
      <alignment horizontal="center" textRotation="90"/>
      <protection hidden="1"/>
    </xf>
    <xf numFmtId="0" fontId="9" fillId="2" borderId="39" xfId="0" applyFont="1" applyFill="1" applyBorder="1" applyAlignment="1" applyProtection="1">
      <alignment horizontal="center" vertical="center"/>
      <protection hidden="1"/>
    </xf>
    <xf numFmtId="0" fontId="9" fillId="2" borderId="40" xfId="0" applyFont="1" applyFill="1" applyBorder="1" applyAlignment="1" applyProtection="1">
      <alignment horizontal="center" vertical="center"/>
      <protection hidden="1"/>
    </xf>
    <xf numFmtId="0" fontId="12" fillId="2" borderId="0" xfId="0" applyFont="1" applyFill="1" applyAlignment="1" applyProtection="1">
      <alignment horizontal="right" textRotation="90"/>
    </xf>
  </cellXfs>
  <cellStyles count="1">
    <cellStyle name="Standard" xfId="0" builtinId="0"/>
  </cellStyles>
  <dxfs count="17">
    <dxf>
      <border>
        <left/>
        <right/>
        <top/>
        <bottom/>
      </border>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6</xdr:col>
      <xdr:colOff>694497</xdr:colOff>
      <xdr:row>33</xdr:row>
      <xdr:rowOff>1242</xdr:rowOff>
    </xdr:from>
    <xdr:to>
      <xdr:col>6</xdr:col>
      <xdr:colOff>694497</xdr:colOff>
      <xdr:row>33</xdr:row>
      <xdr:rowOff>1242</xdr:rowOff>
    </xdr:to>
    <xdr:sp macro="" textlink="">
      <xdr:nvSpPr>
        <xdr:cNvPr id="22530" name="Text Box 2">
          <a:extLst>
            <a:ext uri="{FF2B5EF4-FFF2-40B4-BE49-F238E27FC236}">
              <a16:creationId xmlns:a16="http://schemas.microsoft.com/office/drawing/2014/main" id="{00000000-0008-0000-0000-000002580000}"/>
            </a:ext>
          </a:extLst>
        </xdr:cNvPr>
        <xdr:cNvSpPr txBox="1">
          <a:spLocks noChangeArrowheads="1"/>
        </xdr:cNvSpPr>
      </xdr:nvSpPr>
      <xdr:spPr bwMode="auto">
        <a:xfrm>
          <a:off x="5943600" y="7648575"/>
          <a:ext cx="0" cy="0"/>
        </a:xfrm>
        <a:prstGeom prst="rect">
          <a:avLst/>
        </a:prstGeom>
        <a:solidFill>
          <a:srgbClr val="FFFFFF"/>
        </a:solidFill>
        <a:ln w="9525">
          <a:noFill/>
          <a:miter lim="800000"/>
          <a:headEnd/>
          <a:tailEnd/>
        </a:ln>
      </xdr:spPr>
      <xdr:txBody>
        <a:bodyPr vertOverflow="clip" vert="vert270" wrap="square" lIns="0" tIns="0" rIns="36576" bIns="22860" anchor="b" upright="1"/>
        <a:lstStyle/>
        <a:p>
          <a:pPr algn="l" rtl="0">
            <a:defRPr sz="1000"/>
          </a:pPr>
          <a:r>
            <a:rPr lang="de-DE" sz="1200" b="0" i="0" u="none" strike="noStrike" baseline="0">
              <a:solidFill>
                <a:srgbClr val="000000"/>
              </a:solidFill>
              <a:latin typeface="B Ludwigsburg Trade Gothic Lt"/>
            </a:rPr>
            <a:t>Absender:</a:t>
          </a:r>
          <a:endParaRPr lang="de-DE" sz="1000" b="0" i="0" u="none" strike="noStrike" baseline="0">
            <a:solidFill>
              <a:srgbClr val="000000"/>
            </a:solidFill>
            <a:latin typeface="B Ludwigsburg Trade Gothic Lt"/>
          </a:endParaRPr>
        </a:p>
        <a:p>
          <a:pPr algn="l" rtl="0">
            <a:defRPr sz="1000"/>
          </a:pPr>
          <a:r>
            <a:rPr lang="de-DE" sz="900" b="0" i="0" u="none" strike="noStrike" baseline="0">
              <a:solidFill>
                <a:srgbClr val="000000"/>
              </a:solidFill>
              <a:latin typeface="B Ludwigsburg Trade Gothic Lt"/>
            </a:rPr>
            <a:t>(Bitte korrigieren, falls umseitige Adresse nicht richtig ist.)</a:t>
          </a:r>
        </a:p>
      </xdr:txBody>
    </xdr:sp>
    <xdr:clientData/>
  </xdr:twoCellAnchor>
  <xdr:twoCellAnchor>
    <xdr:from>
      <xdr:col>7</xdr:col>
      <xdr:colOff>0</xdr:colOff>
      <xdr:row>33</xdr:row>
      <xdr:rowOff>0</xdr:rowOff>
    </xdr:from>
    <xdr:to>
      <xdr:col>7</xdr:col>
      <xdr:colOff>0</xdr:colOff>
      <xdr:row>33</xdr:row>
      <xdr:rowOff>0</xdr:rowOff>
    </xdr:to>
    <xdr:sp macro="" textlink="">
      <xdr:nvSpPr>
        <xdr:cNvPr id="209282" name="Line 3">
          <a:extLst>
            <a:ext uri="{FF2B5EF4-FFF2-40B4-BE49-F238E27FC236}">
              <a16:creationId xmlns:a16="http://schemas.microsoft.com/office/drawing/2014/main" id="{00000000-0008-0000-0000-000082310300}"/>
            </a:ext>
          </a:extLst>
        </xdr:cNvPr>
        <xdr:cNvSpPr>
          <a:spLocks noChangeShapeType="1"/>
        </xdr:cNvSpPr>
      </xdr:nvSpPr>
      <xdr:spPr bwMode="auto">
        <a:xfrm flipH="1">
          <a:off x="5915025" y="7648575"/>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694497</xdr:colOff>
      <xdr:row>33</xdr:row>
      <xdr:rowOff>1242</xdr:rowOff>
    </xdr:from>
    <xdr:to>
      <xdr:col>6</xdr:col>
      <xdr:colOff>694497</xdr:colOff>
      <xdr:row>33</xdr:row>
      <xdr:rowOff>1242</xdr:rowOff>
    </xdr:to>
    <xdr:sp macro="" textlink="">
      <xdr:nvSpPr>
        <xdr:cNvPr id="22532" name="Text Box 4">
          <a:extLst>
            <a:ext uri="{FF2B5EF4-FFF2-40B4-BE49-F238E27FC236}">
              <a16:creationId xmlns:a16="http://schemas.microsoft.com/office/drawing/2014/main" id="{00000000-0008-0000-0000-000004580000}"/>
            </a:ext>
          </a:extLst>
        </xdr:cNvPr>
        <xdr:cNvSpPr txBox="1">
          <a:spLocks noChangeArrowheads="1"/>
        </xdr:cNvSpPr>
      </xdr:nvSpPr>
      <xdr:spPr bwMode="auto">
        <a:xfrm>
          <a:off x="5943600" y="7648575"/>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B i t t e   h i e r   f a l t e n</a:t>
          </a:r>
        </a:p>
      </xdr:txBody>
    </xdr:sp>
    <xdr:clientData/>
  </xdr:twoCellAnchor>
  <xdr:twoCellAnchor>
    <xdr:from>
      <xdr:col>6</xdr:col>
      <xdr:colOff>694497</xdr:colOff>
      <xdr:row>33</xdr:row>
      <xdr:rowOff>1242</xdr:rowOff>
    </xdr:from>
    <xdr:to>
      <xdr:col>6</xdr:col>
      <xdr:colOff>694497</xdr:colOff>
      <xdr:row>33</xdr:row>
      <xdr:rowOff>1242</xdr:rowOff>
    </xdr:to>
    <xdr:sp macro="" textlink="">
      <xdr:nvSpPr>
        <xdr:cNvPr id="22533" name="Text Box 5">
          <a:extLst>
            <a:ext uri="{FF2B5EF4-FFF2-40B4-BE49-F238E27FC236}">
              <a16:creationId xmlns:a16="http://schemas.microsoft.com/office/drawing/2014/main" id="{00000000-0008-0000-0000-000005580000}"/>
            </a:ext>
          </a:extLst>
        </xdr:cNvPr>
        <xdr:cNvSpPr txBox="1">
          <a:spLocks noChangeArrowheads="1"/>
        </xdr:cNvSpPr>
      </xdr:nvSpPr>
      <xdr:spPr bwMode="auto">
        <a:xfrm flipH="1">
          <a:off x="5943600" y="7648575"/>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Ihre Rückantwort an uns ist bereits für den Versand in einer DIN-lang Festerbriefhülle vorbereitet.</a:t>
          </a:r>
        </a:p>
      </xdr:txBody>
    </xdr:sp>
    <xdr:clientData/>
  </xdr:twoCellAnchor>
  <xdr:twoCellAnchor>
    <xdr:from>
      <xdr:col>7</xdr:col>
      <xdr:colOff>0</xdr:colOff>
      <xdr:row>33</xdr:row>
      <xdr:rowOff>0</xdr:rowOff>
    </xdr:from>
    <xdr:to>
      <xdr:col>7</xdr:col>
      <xdr:colOff>0</xdr:colOff>
      <xdr:row>33</xdr:row>
      <xdr:rowOff>0</xdr:rowOff>
    </xdr:to>
    <xdr:sp macro="" textlink="">
      <xdr:nvSpPr>
        <xdr:cNvPr id="209285" name="Line 6">
          <a:extLst>
            <a:ext uri="{FF2B5EF4-FFF2-40B4-BE49-F238E27FC236}">
              <a16:creationId xmlns:a16="http://schemas.microsoft.com/office/drawing/2014/main" id="{00000000-0008-0000-0000-000085310300}"/>
            </a:ext>
          </a:extLst>
        </xdr:cNvPr>
        <xdr:cNvSpPr>
          <a:spLocks noChangeShapeType="1"/>
        </xdr:cNvSpPr>
      </xdr:nvSpPr>
      <xdr:spPr bwMode="auto">
        <a:xfrm flipH="1" flipV="1">
          <a:off x="5915025" y="7648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694497</xdr:colOff>
      <xdr:row>32</xdr:row>
      <xdr:rowOff>14080</xdr:rowOff>
    </xdr:from>
    <xdr:to>
      <xdr:col>6</xdr:col>
      <xdr:colOff>694497</xdr:colOff>
      <xdr:row>32</xdr:row>
      <xdr:rowOff>14080</xdr:rowOff>
    </xdr:to>
    <xdr:sp macro="" textlink="">
      <xdr:nvSpPr>
        <xdr:cNvPr id="22536" name="Text Box 8">
          <a:extLst>
            <a:ext uri="{FF2B5EF4-FFF2-40B4-BE49-F238E27FC236}">
              <a16:creationId xmlns:a16="http://schemas.microsoft.com/office/drawing/2014/main" id="{00000000-0008-0000-0000-000008580000}"/>
            </a:ext>
          </a:extLst>
        </xdr:cNvPr>
        <xdr:cNvSpPr txBox="1">
          <a:spLocks noChangeArrowheads="1"/>
        </xdr:cNvSpPr>
      </xdr:nvSpPr>
      <xdr:spPr bwMode="auto">
        <a:xfrm>
          <a:off x="5943600" y="7439025"/>
          <a:ext cx="0" cy="0"/>
        </a:xfrm>
        <a:prstGeom prst="rect">
          <a:avLst/>
        </a:prstGeom>
        <a:solidFill>
          <a:srgbClr val="FFFFFF"/>
        </a:solidFill>
        <a:ln w="9525">
          <a:noFill/>
          <a:miter lim="800000"/>
          <a:headEnd/>
          <a:tailEnd/>
        </a:ln>
      </xdr:spPr>
      <xdr:txBody>
        <a:bodyPr vertOverflow="clip" vert="vert270" wrap="square" lIns="0" tIns="0" rIns="36576" bIns="22860" anchor="b" upright="1"/>
        <a:lstStyle/>
        <a:p>
          <a:pPr algn="l" rtl="0">
            <a:defRPr sz="1000"/>
          </a:pPr>
          <a:r>
            <a:rPr lang="de-DE" sz="1200" b="0" i="0" u="none" strike="noStrike" baseline="0">
              <a:solidFill>
                <a:srgbClr val="000000"/>
              </a:solidFill>
              <a:latin typeface="B Ludwigsburg Trade Gothic Lt"/>
            </a:rPr>
            <a:t>Absender:</a:t>
          </a:r>
          <a:endParaRPr lang="de-DE" sz="1000" b="0" i="0" u="none" strike="noStrike" baseline="0">
            <a:solidFill>
              <a:srgbClr val="000000"/>
            </a:solidFill>
            <a:latin typeface="B Ludwigsburg Trade Gothic Lt"/>
          </a:endParaRPr>
        </a:p>
        <a:p>
          <a:pPr algn="l" rtl="0">
            <a:defRPr sz="1000"/>
          </a:pPr>
          <a:r>
            <a:rPr lang="de-DE" sz="900" b="0" i="0" u="none" strike="noStrike" baseline="0">
              <a:solidFill>
                <a:srgbClr val="000000"/>
              </a:solidFill>
              <a:latin typeface="B Ludwigsburg Trade Gothic Lt"/>
            </a:rPr>
            <a:t>(Bitte korrigieren, falls umseitige Adresse nicht richtig ist.)</a:t>
          </a:r>
        </a:p>
      </xdr:txBody>
    </xdr:sp>
    <xdr:clientData/>
  </xdr:twoCellAnchor>
  <xdr:twoCellAnchor>
    <xdr:from>
      <xdr:col>7</xdr:col>
      <xdr:colOff>0</xdr:colOff>
      <xdr:row>32</xdr:row>
      <xdr:rowOff>0</xdr:rowOff>
    </xdr:from>
    <xdr:to>
      <xdr:col>7</xdr:col>
      <xdr:colOff>0</xdr:colOff>
      <xdr:row>32</xdr:row>
      <xdr:rowOff>0</xdr:rowOff>
    </xdr:to>
    <xdr:sp macro="" textlink="">
      <xdr:nvSpPr>
        <xdr:cNvPr id="209287" name="Line 9">
          <a:extLst>
            <a:ext uri="{FF2B5EF4-FFF2-40B4-BE49-F238E27FC236}">
              <a16:creationId xmlns:a16="http://schemas.microsoft.com/office/drawing/2014/main" id="{00000000-0008-0000-0000-000087310300}"/>
            </a:ext>
          </a:extLst>
        </xdr:cNvPr>
        <xdr:cNvSpPr>
          <a:spLocks noChangeShapeType="1"/>
        </xdr:cNvSpPr>
      </xdr:nvSpPr>
      <xdr:spPr bwMode="auto">
        <a:xfrm flipH="1">
          <a:off x="5915025" y="7439025"/>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694497</xdr:colOff>
      <xdr:row>32</xdr:row>
      <xdr:rowOff>14080</xdr:rowOff>
    </xdr:from>
    <xdr:to>
      <xdr:col>6</xdr:col>
      <xdr:colOff>694497</xdr:colOff>
      <xdr:row>32</xdr:row>
      <xdr:rowOff>14080</xdr:rowOff>
    </xdr:to>
    <xdr:sp macro="" textlink="">
      <xdr:nvSpPr>
        <xdr:cNvPr id="22538" name="Text Box 10">
          <a:extLst>
            <a:ext uri="{FF2B5EF4-FFF2-40B4-BE49-F238E27FC236}">
              <a16:creationId xmlns:a16="http://schemas.microsoft.com/office/drawing/2014/main" id="{00000000-0008-0000-0000-00000A580000}"/>
            </a:ext>
          </a:extLst>
        </xdr:cNvPr>
        <xdr:cNvSpPr txBox="1">
          <a:spLocks noChangeArrowheads="1"/>
        </xdr:cNvSpPr>
      </xdr:nvSpPr>
      <xdr:spPr bwMode="auto">
        <a:xfrm>
          <a:off x="5943600" y="7439025"/>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B i t t e   h i e r   f a l t e n</a:t>
          </a:r>
        </a:p>
      </xdr:txBody>
    </xdr:sp>
    <xdr:clientData/>
  </xdr:twoCellAnchor>
  <xdr:twoCellAnchor>
    <xdr:from>
      <xdr:col>6</xdr:col>
      <xdr:colOff>694497</xdr:colOff>
      <xdr:row>32</xdr:row>
      <xdr:rowOff>14080</xdr:rowOff>
    </xdr:from>
    <xdr:to>
      <xdr:col>6</xdr:col>
      <xdr:colOff>694497</xdr:colOff>
      <xdr:row>32</xdr:row>
      <xdr:rowOff>14080</xdr:rowOff>
    </xdr:to>
    <xdr:sp macro="" textlink="">
      <xdr:nvSpPr>
        <xdr:cNvPr id="22539" name="Text Box 11">
          <a:extLst>
            <a:ext uri="{FF2B5EF4-FFF2-40B4-BE49-F238E27FC236}">
              <a16:creationId xmlns:a16="http://schemas.microsoft.com/office/drawing/2014/main" id="{00000000-0008-0000-0000-00000B580000}"/>
            </a:ext>
          </a:extLst>
        </xdr:cNvPr>
        <xdr:cNvSpPr txBox="1">
          <a:spLocks noChangeArrowheads="1"/>
        </xdr:cNvSpPr>
      </xdr:nvSpPr>
      <xdr:spPr bwMode="auto">
        <a:xfrm flipH="1">
          <a:off x="5943600" y="7439025"/>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Ihre Rückantwort an uns ist bereits für den Versand in einer DIN-lang Festerbriefhülle vorbereitet.</a:t>
          </a:r>
        </a:p>
      </xdr:txBody>
    </xdr:sp>
    <xdr:clientData/>
  </xdr:twoCellAnchor>
  <xdr:twoCellAnchor>
    <xdr:from>
      <xdr:col>7</xdr:col>
      <xdr:colOff>0</xdr:colOff>
      <xdr:row>32</xdr:row>
      <xdr:rowOff>0</xdr:rowOff>
    </xdr:from>
    <xdr:to>
      <xdr:col>7</xdr:col>
      <xdr:colOff>0</xdr:colOff>
      <xdr:row>32</xdr:row>
      <xdr:rowOff>0</xdr:rowOff>
    </xdr:to>
    <xdr:sp macro="" textlink="">
      <xdr:nvSpPr>
        <xdr:cNvPr id="209290" name="Line 12">
          <a:extLst>
            <a:ext uri="{FF2B5EF4-FFF2-40B4-BE49-F238E27FC236}">
              <a16:creationId xmlns:a16="http://schemas.microsoft.com/office/drawing/2014/main" id="{00000000-0008-0000-0000-00008A310300}"/>
            </a:ext>
          </a:extLst>
        </xdr:cNvPr>
        <xdr:cNvSpPr>
          <a:spLocks noChangeShapeType="1"/>
        </xdr:cNvSpPr>
      </xdr:nvSpPr>
      <xdr:spPr bwMode="auto">
        <a:xfrm flipH="1" flipV="1">
          <a:off x="5915025" y="7439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xdr:row>
      <xdr:rowOff>133350</xdr:rowOff>
    </xdr:from>
    <xdr:to>
      <xdr:col>3</xdr:col>
      <xdr:colOff>66675</xdr:colOff>
      <xdr:row>4</xdr:row>
      <xdr:rowOff>38100</xdr:rowOff>
    </xdr:to>
    <xdr:pic>
      <xdr:nvPicPr>
        <xdr:cNvPr id="209291" name="Logo1" descr="LUBU_RGB">
          <a:extLst>
            <a:ext uri="{FF2B5EF4-FFF2-40B4-BE49-F238E27FC236}">
              <a16:creationId xmlns:a16="http://schemas.microsoft.com/office/drawing/2014/main" id="{00000000-0008-0000-0000-00008B3103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304800"/>
          <a:ext cx="22193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xdr:from>
      <xdr:col>6</xdr:col>
      <xdr:colOff>657225</xdr:colOff>
      <xdr:row>30</xdr:row>
      <xdr:rowOff>171450</xdr:rowOff>
    </xdr:from>
    <xdr:to>
      <xdr:col>7</xdr:col>
      <xdr:colOff>942975</xdr:colOff>
      <xdr:row>30</xdr:row>
      <xdr:rowOff>171450</xdr:rowOff>
    </xdr:to>
    <xdr:sp macro="" textlink="">
      <xdr:nvSpPr>
        <xdr:cNvPr id="209292" name="Line 24">
          <a:extLst>
            <a:ext uri="{FF2B5EF4-FFF2-40B4-BE49-F238E27FC236}">
              <a16:creationId xmlns:a16="http://schemas.microsoft.com/office/drawing/2014/main" id="{00000000-0008-0000-0000-00008C310300}"/>
            </a:ext>
          </a:extLst>
        </xdr:cNvPr>
        <xdr:cNvSpPr>
          <a:spLocks noChangeShapeType="1"/>
        </xdr:cNvSpPr>
      </xdr:nvSpPr>
      <xdr:spPr bwMode="auto">
        <a:xfrm>
          <a:off x="5514975" y="7134225"/>
          <a:ext cx="13430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657225</xdr:colOff>
      <xdr:row>64</xdr:row>
      <xdr:rowOff>171450</xdr:rowOff>
    </xdr:from>
    <xdr:to>
      <xdr:col>7</xdr:col>
      <xdr:colOff>942975</xdr:colOff>
      <xdr:row>64</xdr:row>
      <xdr:rowOff>171450</xdr:rowOff>
    </xdr:to>
    <xdr:sp macro="" textlink="">
      <xdr:nvSpPr>
        <xdr:cNvPr id="209293" name="Line 24">
          <a:extLst>
            <a:ext uri="{FF2B5EF4-FFF2-40B4-BE49-F238E27FC236}">
              <a16:creationId xmlns:a16="http://schemas.microsoft.com/office/drawing/2014/main" id="{00000000-0008-0000-0000-00008D310300}"/>
            </a:ext>
          </a:extLst>
        </xdr:cNvPr>
        <xdr:cNvSpPr>
          <a:spLocks noChangeShapeType="1"/>
        </xdr:cNvSpPr>
      </xdr:nvSpPr>
      <xdr:spPr bwMode="auto">
        <a:xfrm>
          <a:off x="5514975" y="15192375"/>
          <a:ext cx="13430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657225</xdr:colOff>
      <xdr:row>96</xdr:row>
      <xdr:rowOff>171450</xdr:rowOff>
    </xdr:from>
    <xdr:to>
      <xdr:col>7</xdr:col>
      <xdr:colOff>942975</xdr:colOff>
      <xdr:row>96</xdr:row>
      <xdr:rowOff>171450</xdr:rowOff>
    </xdr:to>
    <xdr:sp macro="" textlink="">
      <xdr:nvSpPr>
        <xdr:cNvPr id="209294" name="Line 24">
          <a:extLst>
            <a:ext uri="{FF2B5EF4-FFF2-40B4-BE49-F238E27FC236}">
              <a16:creationId xmlns:a16="http://schemas.microsoft.com/office/drawing/2014/main" id="{00000000-0008-0000-0000-00008E310300}"/>
            </a:ext>
          </a:extLst>
        </xdr:cNvPr>
        <xdr:cNvSpPr>
          <a:spLocks noChangeShapeType="1"/>
        </xdr:cNvSpPr>
      </xdr:nvSpPr>
      <xdr:spPr bwMode="auto">
        <a:xfrm>
          <a:off x="5514975" y="22917150"/>
          <a:ext cx="13430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657225</xdr:colOff>
      <xdr:row>128</xdr:row>
      <xdr:rowOff>171450</xdr:rowOff>
    </xdr:from>
    <xdr:to>
      <xdr:col>7</xdr:col>
      <xdr:colOff>942975</xdr:colOff>
      <xdr:row>128</xdr:row>
      <xdr:rowOff>171450</xdr:rowOff>
    </xdr:to>
    <xdr:sp macro="" textlink="">
      <xdr:nvSpPr>
        <xdr:cNvPr id="209295" name="Line 24">
          <a:extLst>
            <a:ext uri="{FF2B5EF4-FFF2-40B4-BE49-F238E27FC236}">
              <a16:creationId xmlns:a16="http://schemas.microsoft.com/office/drawing/2014/main" id="{00000000-0008-0000-0000-00008F310300}"/>
            </a:ext>
          </a:extLst>
        </xdr:cNvPr>
        <xdr:cNvSpPr>
          <a:spLocks noChangeShapeType="1"/>
        </xdr:cNvSpPr>
      </xdr:nvSpPr>
      <xdr:spPr bwMode="auto">
        <a:xfrm>
          <a:off x="5514975" y="30641925"/>
          <a:ext cx="13430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952500</xdr:colOff>
      <xdr:row>5</xdr:row>
      <xdr:rowOff>123825</xdr:rowOff>
    </xdr:from>
    <xdr:to>
      <xdr:col>15</xdr:col>
      <xdr:colOff>952500</xdr:colOff>
      <xdr:row>7</xdr:row>
      <xdr:rowOff>219075</xdr:rowOff>
    </xdr:to>
    <xdr:sp macro="" textlink="">
      <xdr:nvSpPr>
        <xdr:cNvPr id="209296" name="Line 4858">
          <a:extLst>
            <a:ext uri="{FF2B5EF4-FFF2-40B4-BE49-F238E27FC236}">
              <a16:creationId xmlns:a16="http://schemas.microsoft.com/office/drawing/2014/main" id="{00000000-0008-0000-0000-000090310300}"/>
            </a:ext>
          </a:extLst>
        </xdr:cNvPr>
        <xdr:cNvSpPr>
          <a:spLocks noChangeShapeType="1"/>
        </xdr:cNvSpPr>
      </xdr:nvSpPr>
      <xdr:spPr bwMode="auto">
        <a:xfrm>
          <a:off x="11277600" y="132397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657225</xdr:colOff>
      <xdr:row>5</xdr:row>
      <xdr:rowOff>114300</xdr:rowOff>
    </xdr:from>
    <xdr:to>
      <xdr:col>19</xdr:col>
      <xdr:colOff>657225</xdr:colOff>
      <xdr:row>7</xdr:row>
      <xdr:rowOff>219075</xdr:rowOff>
    </xdr:to>
    <xdr:sp macro="" textlink="">
      <xdr:nvSpPr>
        <xdr:cNvPr id="209297" name="Line 4864">
          <a:extLst>
            <a:ext uri="{FF2B5EF4-FFF2-40B4-BE49-F238E27FC236}">
              <a16:creationId xmlns:a16="http://schemas.microsoft.com/office/drawing/2014/main" id="{00000000-0008-0000-0000-000091310300}"/>
            </a:ext>
          </a:extLst>
        </xdr:cNvPr>
        <xdr:cNvSpPr>
          <a:spLocks noChangeShapeType="1"/>
        </xdr:cNvSpPr>
      </xdr:nvSpPr>
      <xdr:spPr bwMode="auto">
        <a:xfrm>
          <a:off x="13230225" y="1314450"/>
          <a:ext cx="0" cy="590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457200</xdr:colOff>
      <xdr:row>5</xdr:row>
      <xdr:rowOff>104775</xdr:rowOff>
    </xdr:from>
    <xdr:to>
      <xdr:col>22</xdr:col>
      <xdr:colOff>457200</xdr:colOff>
      <xdr:row>7</xdr:row>
      <xdr:rowOff>209550</xdr:rowOff>
    </xdr:to>
    <xdr:sp macro="" textlink="">
      <xdr:nvSpPr>
        <xdr:cNvPr id="209298" name="Line 4865">
          <a:extLst>
            <a:ext uri="{FF2B5EF4-FFF2-40B4-BE49-F238E27FC236}">
              <a16:creationId xmlns:a16="http://schemas.microsoft.com/office/drawing/2014/main" id="{00000000-0008-0000-0000-000092310300}"/>
            </a:ext>
          </a:extLst>
        </xdr:cNvPr>
        <xdr:cNvSpPr>
          <a:spLocks noChangeShapeType="1"/>
        </xdr:cNvSpPr>
      </xdr:nvSpPr>
      <xdr:spPr bwMode="auto">
        <a:xfrm>
          <a:off x="15125700" y="1304925"/>
          <a:ext cx="0" cy="590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200025</xdr:colOff>
      <xdr:row>5</xdr:row>
      <xdr:rowOff>104775</xdr:rowOff>
    </xdr:from>
    <xdr:to>
      <xdr:col>27</xdr:col>
      <xdr:colOff>200025</xdr:colOff>
      <xdr:row>7</xdr:row>
      <xdr:rowOff>209550</xdr:rowOff>
    </xdr:to>
    <xdr:sp macro="" textlink="">
      <xdr:nvSpPr>
        <xdr:cNvPr id="209299" name="Line 4866">
          <a:extLst>
            <a:ext uri="{FF2B5EF4-FFF2-40B4-BE49-F238E27FC236}">
              <a16:creationId xmlns:a16="http://schemas.microsoft.com/office/drawing/2014/main" id="{00000000-0008-0000-0000-000093310300}"/>
            </a:ext>
          </a:extLst>
        </xdr:cNvPr>
        <xdr:cNvSpPr>
          <a:spLocks noChangeShapeType="1"/>
        </xdr:cNvSpPr>
      </xdr:nvSpPr>
      <xdr:spPr bwMode="auto">
        <a:xfrm>
          <a:off x="16935450" y="1304925"/>
          <a:ext cx="0" cy="590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1009650</xdr:colOff>
      <xdr:row>31</xdr:row>
      <xdr:rowOff>95250</xdr:rowOff>
    </xdr:from>
    <xdr:to>
      <xdr:col>15</xdr:col>
      <xdr:colOff>1019175</xdr:colOff>
      <xdr:row>34</xdr:row>
      <xdr:rowOff>219075</xdr:rowOff>
    </xdr:to>
    <xdr:sp macro="" textlink="">
      <xdr:nvSpPr>
        <xdr:cNvPr id="209300" name="Line 4867">
          <a:extLst>
            <a:ext uri="{FF2B5EF4-FFF2-40B4-BE49-F238E27FC236}">
              <a16:creationId xmlns:a16="http://schemas.microsoft.com/office/drawing/2014/main" id="{00000000-0008-0000-0000-000094310300}"/>
            </a:ext>
          </a:extLst>
        </xdr:cNvPr>
        <xdr:cNvSpPr>
          <a:spLocks noChangeShapeType="1"/>
        </xdr:cNvSpPr>
      </xdr:nvSpPr>
      <xdr:spPr bwMode="auto">
        <a:xfrm>
          <a:off x="11334750" y="7343775"/>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676275</xdr:colOff>
      <xdr:row>31</xdr:row>
      <xdr:rowOff>95250</xdr:rowOff>
    </xdr:from>
    <xdr:to>
      <xdr:col>19</xdr:col>
      <xdr:colOff>676275</xdr:colOff>
      <xdr:row>34</xdr:row>
      <xdr:rowOff>219075</xdr:rowOff>
    </xdr:to>
    <xdr:sp macro="" textlink="">
      <xdr:nvSpPr>
        <xdr:cNvPr id="209301" name="Line 4869">
          <a:extLst>
            <a:ext uri="{FF2B5EF4-FFF2-40B4-BE49-F238E27FC236}">
              <a16:creationId xmlns:a16="http://schemas.microsoft.com/office/drawing/2014/main" id="{00000000-0008-0000-0000-000095310300}"/>
            </a:ext>
          </a:extLst>
        </xdr:cNvPr>
        <xdr:cNvSpPr>
          <a:spLocks noChangeShapeType="1"/>
        </xdr:cNvSpPr>
      </xdr:nvSpPr>
      <xdr:spPr bwMode="auto">
        <a:xfrm>
          <a:off x="13249275" y="7343775"/>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31</xdr:row>
      <xdr:rowOff>104775</xdr:rowOff>
    </xdr:from>
    <xdr:to>
      <xdr:col>22</xdr:col>
      <xdr:colOff>428625</xdr:colOff>
      <xdr:row>34</xdr:row>
      <xdr:rowOff>228600</xdr:rowOff>
    </xdr:to>
    <xdr:sp macro="" textlink="">
      <xdr:nvSpPr>
        <xdr:cNvPr id="209302" name="Line 4870">
          <a:extLst>
            <a:ext uri="{FF2B5EF4-FFF2-40B4-BE49-F238E27FC236}">
              <a16:creationId xmlns:a16="http://schemas.microsoft.com/office/drawing/2014/main" id="{00000000-0008-0000-0000-000096310300}"/>
            </a:ext>
          </a:extLst>
        </xdr:cNvPr>
        <xdr:cNvSpPr>
          <a:spLocks noChangeShapeType="1"/>
        </xdr:cNvSpPr>
      </xdr:nvSpPr>
      <xdr:spPr bwMode="auto">
        <a:xfrm>
          <a:off x="15097125" y="7353300"/>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247650</xdr:colOff>
      <xdr:row>31</xdr:row>
      <xdr:rowOff>104775</xdr:rowOff>
    </xdr:from>
    <xdr:to>
      <xdr:col>27</xdr:col>
      <xdr:colOff>247650</xdr:colOff>
      <xdr:row>34</xdr:row>
      <xdr:rowOff>238125</xdr:rowOff>
    </xdr:to>
    <xdr:sp macro="" textlink="">
      <xdr:nvSpPr>
        <xdr:cNvPr id="209303" name="Line 4871">
          <a:extLst>
            <a:ext uri="{FF2B5EF4-FFF2-40B4-BE49-F238E27FC236}">
              <a16:creationId xmlns:a16="http://schemas.microsoft.com/office/drawing/2014/main" id="{00000000-0008-0000-0000-000097310300}"/>
            </a:ext>
          </a:extLst>
        </xdr:cNvPr>
        <xdr:cNvSpPr>
          <a:spLocks noChangeShapeType="1"/>
        </xdr:cNvSpPr>
      </xdr:nvSpPr>
      <xdr:spPr bwMode="auto">
        <a:xfrm>
          <a:off x="16983075" y="7353300"/>
          <a:ext cx="0" cy="695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962025</xdr:colOff>
      <xdr:row>65</xdr:row>
      <xdr:rowOff>133350</xdr:rowOff>
    </xdr:from>
    <xdr:to>
      <xdr:col>15</xdr:col>
      <xdr:colOff>962025</xdr:colOff>
      <xdr:row>68</xdr:row>
      <xdr:rowOff>76200</xdr:rowOff>
    </xdr:to>
    <xdr:sp macro="" textlink="">
      <xdr:nvSpPr>
        <xdr:cNvPr id="209304" name="Line 4872">
          <a:extLst>
            <a:ext uri="{FF2B5EF4-FFF2-40B4-BE49-F238E27FC236}">
              <a16:creationId xmlns:a16="http://schemas.microsoft.com/office/drawing/2014/main" id="{00000000-0008-0000-0000-000098310300}"/>
            </a:ext>
          </a:extLst>
        </xdr:cNvPr>
        <xdr:cNvSpPr>
          <a:spLocks noChangeShapeType="1"/>
        </xdr:cNvSpPr>
      </xdr:nvSpPr>
      <xdr:spPr bwMode="auto">
        <a:xfrm>
          <a:off x="11287125" y="15440025"/>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666750</xdr:colOff>
      <xdr:row>65</xdr:row>
      <xdr:rowOff>123825</xdr:rowOff>
    </xdr:from>
    <xdr:to>
      <xdr:col>19</xdr:col>
      <xdr:colOff>666750</xdr:colOff>
      <xdr:row>68</xdr:row>
      <xdr:rowOff>76200</xdr:rowOff>
    </xdr:to>
    <xdr:sp macro="" textlink="">
      <xdr:nvSpPr>
        <xdr:cNvPr id="209305" name="Line 4874">
          <a:extLst>
            <a:ext uri="{FF2B5EF4-FFF2-40B4-BE49-F238E27FC236}">
              <a16:creationId xmlns:a16="http://schemas.microsoft.com/office/drawing/2014/main" id="{00000000-0008-0000-0000-000099310300}"/>
            </a:ext>
          </a:extLst>
        </xdr:cNvPr>
        <xdr:cNvSpPr>
          <a:spLocks noChangeShapeType="1"/>
        </xdr:cNvSpPr>
      </xdr:nvSpPr>
      <xdr:spPr bwMode="auto">
        <a:xfrm>
          <a:off x="13239750" y="15430500"/>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65</xdr:row>
      <xdr:rowOff>123825</xdr:rowOff>
    </xdr:from>
    <xdr:to>
      <xdr:col>22</xdr:col>
      <xdr:colOff>438150</xdr:colOff>
      <xdr:row>68</xdr:row>
      <xdr:rowOff>76200</xdr:rowOff>
    </xdr:to>
    <xdr:sp macro="" textlink="">
      <xdr:nvSpPr>
        <xdr:cNvPr id="209306" name="Line 4875">
          <a:extLst>
            <a:ext uri="{FF2B5EF4-FFF2-40B4-BE49-F238E27FC236}">
              <a16:creationId xmlns:a16="http://schemas.microsoft.com/office/drawing/2014/main" id="{00000000-0008-0000-0000-00009A310300}"/>
            </a:ext>
          </a:extLst>
        </xdr:cNvPr>
        <xdr:cNvSpPr>
          <a:spLocks noChangeShapeType="1"/>
        </xdr:cNvSpPr>
      </xdr:nvSpPr>
      <xdr:spPr bwMode="auto">
        <a:xfrm flipH="1">
          <a:off x="15097125" y="15430500"/>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295275</xdr:colOff>
      <xdr:row>65</xdr:row>
      <xdr:rowOff>104775</xdr:rowOff>
    </xdr:from>
    <xdr:to>
      <xdr:col>27</xdr:col>
      <xdr:colOff>295275</xdr:colOff>
      <xdr:row>68</xdr:row>
      <xdr:rowOff>76200</xdr:rowOff>
    </xdr:to>
    <xdr:sp macro="" textlink="">
      <xdr:nvSpPr>
        <xdr:cNvPr id="209307" name="Line 4876">
          <a:extLst>
            <a:ext uri="{FF2B5EF4-FFF2-40B4-BE49-F238E27FC236}">
              <a16:creationId xmlns:a16="http://schemas.microsoft.com/office/drawing/2014/main" id="{00000000-0008-0000-0000-00009B310300}"/>
            </a:ext>
          </a:extLst>
        </xdr:cNvPr>
        <xdr:cNvSpPr>
          <a:spLocks noChangeShapeType="1"/>
        </xdr:cNvSpPr>
      </xdr:nvSpPr>
      <xdr:spPr bwMode="auto">
        <a:xfrm>
          <a:off x="17030700" y="15411450"/>
          <a:ext cx="0" cy="704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962025</xdr:colOff>
      <xdr:row>97</xdr:row>
      <xdr:rowOff>133350</xdr:rowOff>
    </xdr:from>
    <xdr:to>
      <xdr:col>15</xdr:col>
      <xdr:colOff>962025</xdr:colOff>
      <xdr:row>100</xdr:row>
      <xdr:rowOff>76200</xdr:rowOff>
    </xdr:to>
    <xdr:sp macro="" textlink="">
      <xdr:nvSpPr>
        <xdr:cNvPr id="209308" name="Line 4877">
          <a:extLst>
            <a:ext uri="{FF2B5EF4-FFF2-40B4-BE49-F238E27FC236}">
              <a16:creationId xmlns:a16="http://schemas.microsoft.com/office/drawing/2014/main" id="{00000000-0008-0000-0000-00009C310300}"/>
            </a:ext>
          </a:extLst>
        </xdr:cNvPr>
        <xdr:cNvSpPr>
          <a:spLocks noChangeShapeType="1"/>
        </xdr:cNvSpPr>
      </xdr:nvSpPr>
      <xdr:spPr bwMode="auto">
        <a:xfrm>
          <a:off x="11287125" y="23164800"/>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666750</xdr:colOff>
      <xdr:row>97</xdr:row>
      <xdr:rowOff>123825</xdr:rowOff>
    </xdr:from>
    <xdr:to>
      <xdr:col>19</xdr:col>
      <xdr:colOff>666750</xdr:colOff>
      <xdr:row>100</xdr:row>
      <xdr:rowOff>76200</xdr:rowOff>
    </xdr:to>
    <xdr:sp macro="" textlink="">
      <xdr:nvSpPr>
        <xdr:cNvPr id="209309" name="Line 4878">
          <a:extLst>
            <a:ext uri="{FF2B5EF4-FFF2-40B4-BE49-F238E27FC236}">
              <a16:creationId xmlns:a16="http://schemas.microsoft.com/office/drawing/2014/main" id="{00000000-0008-0000-0000-00009D310300}"/>
            </a:ext>
          </a:extLst>
        </xdr:cNvPr>
        <xdr:cNvSpPr>
          <a:spLocks noChangeShapeType="1"/>
        </xdr:cNvSpPr>
      </xdr:nvSpPr>
      <xdr:spPr bwMode="auto">
        <a:xfrm>
          <a:off x="13239750" y="23155275"/>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97</xdr:row>
      <xdr:rowOff>123825</xdr:rowOff>
    </xdr:from>
    <xdr:to>
      <xdr:col>22</xdr:col>
      <xdr:colOff>438150</xdr:colOff>
      <xdr:row>100</xdr:row>
      <xdr:rowOff>76200</xdr:rowOff>
    </xdr:to>
    <xdr:sp macro="" textlink="">
      <xdr:nvSpPr>
        <xdr:cNvPr id="209310" name="Line 4879">
          <a:extLst>
            <a:ext uri="{FF2B5EF4-FFF2-40B4-BE49-F238E27FC236}">
              <a16:creationId xmlns:a16="http://schemas.microsoft.com/office/drawing/2014/main" id="{00000000-0008-0000-0000-00009E310300}"/>
            </a:ext>
          </a:extLst>
        </xdr:cNvPr>
        <xdr:cNvSpPr>
          <a:spLocks noChangeShapeType="1"/>
        </xdr:cNvSpPr>
      </xdr:nvSpPr>
      <xdr:spPr bwMode="auto">
        <a:xfrm flipH="1">
          <a:off x="15097125" y="23155275"/>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962025</xdr:colOff>
      <xdr:row>97</xdr:row>
      <xdr:rowOff>133350</xdr:rowOff>
    </xdr:from>
    <xdr:to>
      <xdr:col>15</xdr:col>
      <xdr:colOff>962025</xdr:colOff>
      <xdr:row>100</xdr:row>
      <xdr:rowOff>76200</xdr:rowOff>
    </xdr:to>
    <xdr:sp macro="" textlink="">
      <xdr:nvSpPr>
        <xdr:cNvPr id="209311" name="Line 4891">
          <a:extLst>
            <a:ext uri="{FF2B5EF4-FFF2-40B4-BE49-F238E27FC236}">
              <a16:creationId xmlns:a16="http://schemas.microsoft.com/office/drawing/2014/main" id="{00000000-0008-0000-0000-00009F310300}"/>
            </a:ext>
          </a:extLst>
        </xdr:cNvPr>
        <xdr:cNvSpPr>
          <a:spLocks noChangeShapeType="1"/>
        </xdr:cNvSpPr>
      </xdr:nvSpPr>
      <xdr:spPr bwMode="auto">
        <a:xfrm>
          <a:off x="11287125" y="23164800"/>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666750</xdr:colOff>
      <xdr:row>97</xdr:row>
      <xdr:rowOff>123825</xdr:rowOff>
    </xdr:from>
    <xdr:to>
      <xdr:col>19</xdr:col>
      <xdr:colOff>666750</xdr:colOff>
      <xdr:row>100</xdr:row>
      <xdr:rowOff>76200</xdr:rowOff>
    </xdr:to>
    <xdr:sp macro="" textlink="">
      <xdr:nvSpPr>
        <xdr:cNvPr id="209312" name="Line 4892">
          <a:extLst>
            <a:ext uri="{FF2B5EF4-FFF2-40B4-BE49-F238E27FC236}">
              <a16:creationId xmlns:a16="http://schemas.microsoft.com/office/drawing/2014/main" id="{00000000-0008-0000-0000-0000A0310300}"/>
            </a:ext>
          </a:extLst>
        </xdr:cNvPr>
        <xdr:cNvSpPr>
          <a:spLocks noChangeShapeType="1"/>
        </xdr:cNvSpPr>
      </xdr:nvSpPr>
      <xdr:spPr bwMode="auto">
        <a:xfrm>
          <a:off x="13239750" y="23155275"/>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97</xdr:row>
      <xdr:rowOff>123825</xdr:rowOff>
    </xdr:from>
    <xdr:to>
      <xdr:col>22</xdr:col>
      <xdr:colOff>438150</xdr:colOff>
      <xdr:row>100</xdr:row>
      <xdr:rowOff>76200</xdr:rowOff>
    </xdr:to>
    <xdr:sp macro="" textlink="">
      <xdr:nvSpPr>
        <xdr:cNvPr id="209313" name="Line 4893">
          <a:extLst>
            <a:ext uri="{FF2B5EF4-FFF2-40B4-BE49-F238E27FC236}">
              <a16:creationId xmlns:a16="http://schemas.microsoft.com/office/drawing/2014/main" id="{00000000-0008-0000-0000-0000A1310300}"/>
            </a:ext>
          </a:extLst>
        </xdr:cNvPr>
        <xdr:cNvSpPr>
          <a:spLocks noChangeShapeType="1"/>
        </xdr:cNvSpPr>
      </xdr:nvSpPr>
      <xdr:spPr bwMode="auto">
        <a:xfrm flipH="1">
          <a:off x="15097125" y="23155275"/>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285750</xdr:colOff>
      <xdr:row>97</xdr:row>
      <xdr:rowOff>104775</xdr:rowOff>
    </xdr:from>
    <xdr:to>
      <xdr:col>27</xdr:col>
      <xdr:colOff>285750</xdr:colOff>
      <xdr:row>100</xdr:row>
      <xdr:rowOff>76200</xdr:rowOff>
    </xdr:to>
    <xdr:sp macro="" textlink="">
      <xdr:nvSpPr>
        <xdr:cNvPr id="209314" name="Line 4894">
          <a:extLst>
            <a:ext uri="{FF2B5EF4-FFF2-40B4-BE49-F238E27FC236}">
              <a16:creationId xmlns:a16="http://schemas.microsoft.com/office/drawing/2014/main" id="{00000000-0008-0000-0000-0000A2310300}"/>
            </a:ext>
          </a:extLst>
        </xdr:cNvPr>
        <xdr:cNvSpPr>
          <a:spLocks noChangeShapeType="1"/>
        </xdr:cNvSpPr>
      </xdr:nvSpPr>
      <xdr:spPr bwMode="auto">
        <a:xfrm>
          <a:off x="17021175" y="23136225"/>
          <a:ext cx="0" cy="704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942975</xdr:colOff>
      <xdr:row>13</xdr:row>
      <xdr:rowOff>142875</xdr:rowOff>
    </xdr:from>
    <xdr:to>
      <xdr:col>15</xdr:col>
      <xdr:colOff>942975</xdr:colOff>
      <xdr:row>17</xdr:row>
      <xdr:rowOff>85725</xdr:rowOff>
    </xdr:to>
    <xdr:sp macro="" textlink="">
      <xdr:nvSpPr>
        <xdr:cNvPr id="209315" name="Line 4897">
          <a:extLst>
            <a:ext uri="{FF2B5EF4-FFF2-40B4-BE49-F238E27FC236}">
              <a16:creationId xmlns:a16="http://schemas.microsoft.com/office/drawing/2014/main" id="{00000000-0008-0000-0000-0000A3310300}"/>
            </a:ext>
          </a:extLst>
        </xdr:cNvPr>
        <xdr:cNvSpPr>
          <a:spLocks noChangeShapeType="1"/>
        </xdr:cNvSpPr>
      </xdr:nvSpPr>
      <xdr:spPr bwMode="auto">
        <a:xfrm>
          <a:off x="11268075" y="3467100"/>
          <a:ext cx="0" cy="666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647700</xdr:colOff>
      <xdr:row>14</xdr:row>
      <xdr:rowOff>0</xdr:rowOff>
    </xdr:from>
    <xdr:to>
      <xdr:col>19</xdr:col>
      <xdr:colOff>647700</xdr:colOff>
      <xdr:row>17</xdr:row>
      <xdr:rowOff>85725</xdr:rowOff>
    </xdr:to>
    <xdr:sp macro="" textlink="">
      <xdr:nvSpPr>
        <xdr:cNvPr id="209316" name="Line 4898">
          <a:extLst>
            <a:ext uri="{FF2B5EF4-FFF2-40B4-BE49-F238E27FC236}">
              <a16:creationId xmlns:a16="http://schemas.microsoft.com/office/drawing/2014/main" id="{00000000-0008-0000-0000-0000A4310300}"/>
            </a:ext>
          </a:extLst>
        </xdr:cNvPr>
        <xdr:cNvSpPr>
          <a:spLocks noChangeShapeType="1"/>
        </xdr:cNvSpPr>
      </xdr:nvSpPr>
      <xdr:spPr bwMode="auto">
        <a:xfrm>
          <a:off x="13220700" y="3476625"/>
          <a:ext cx="0" cy="657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466725</xdr:colOff>
      <xdr:row>13</xdr:row>
      <xdr:rowOff>133350</xdr:rowOff>
    </xdr:from>
    <xdr:to>
      <xdr:col>22</xdr:col>
      <xdr:colOff>466725</xdr:colOff>
      <xdr:row>17</xdr:row>
      <xdr:rowOff>85725</xdr:rowOff>
    </xdr:to>
    <xdr:sp macro="" textlink="">
      <xdr:nvSpPr>
        <xdr:cNvPr id="209317" name="Line 4899">
          <a:extLst>
            <a:ext uri="{FF2B5EF4-FFF2-40B4-BE49-F238E27FC236}">
              <a16:creationId xmlns:a16="http://schemas.microsoft.com/office/drawing/2014/main" id="{00000000-0008-0000-0000-0000A5310300}"/>
            </a:ext>
          </a:extLst>
        </xdr:cNvPr>
        <xdr:cNvSpPr>
          <a:spLocks noChangeShapeType="1"/>
        </xdr:cNvSpPr>
      </xdr:nvSpPr>
      <xdr:spPr bwMode="auto">
        <a:xfrm>
          <a:off x="15135225" y="3457575"/>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209550</xdr:colOff>
      <xdr:row>13</xdr:row>
      <xdr:rowOff>142875</xdr:rowOff>
    </xdr:from>
    <xdr:to>
      <xdr:col>27</xdr:col>
      <xdr:colOff>209550</xdr:colOff>
      <xdr:row>17</xdr:row>
      <xdr:rowOff>85725</xdr:rowOff>
    </xdr:to>
    <xdr:sp macro="" textlink="">
      <xdr:nvSpPr>
        <xdr:cNvPr id="209318" name="Line 4900">
          <a:extLst>
            <a:ext uri="{FF2B5EF4-FFF2-40B4-BE49-F238E27FC236}">
              <a16:creationId xmlns:a16="http://schemas.microsoft.com/office/drawing/2014/main" id="{00000000-0008-0000-0000-0000A6310300}"/>
            </a:ext>
          </a:extLst>
        </xdr:cNvPr>
        <xdr:cNvSpPr>
          <a:spLocks noChangeShapeType="1"/>
        </xdr:cNvSpPr>
      </xdr:nvSpPr>
      <xdr:spPr bwMode="auto">
        <a:xfrm>
          <a:off x="16944975" y="3467100"/>
          <a:ext cx="0" cy="666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962025</xdr:colOff>
      <xdr:row>97</xdr:row>
      <xdr:rowOff>133350</xdr:rowOff>
    </xdr:from>
    <xdr:to>
      <xdr:col>15</xdr:col>
      <xdr:colOff>962025</xdr:colOff>
      <xdr:row>100</xdr:row>
      <xdr:rowOff>76200</xdr:rowOff>
    </xdr:to>
    <xdr:sp macro="" textlink="">
      <xdr:nvSpPr>
        <xdr:cNvPr id="209319" name="Line 4901">
          <a:extLst>
            <a:ext uri="{FF2B5EF4-FFF2-40B4-BE49-F238E27FC236}">
              <a16:creationId xmlns:a16="http://schemas.microsoft.com/office/drawing/2014/main" id="{00000000-0008-0000-0000-0000A7310300}"/>
            </a:ext>
          </a:extLst>
        </xdr:cNvPr>
        <xdr:cNvSpPr>
          <a:spLocks noChangeShapeType="1"/>
        </xdr:cNvSpPr>
      </xdr:nvSpPr>
      <xdr:spPr bwMode="auto">
        <a:xfrm>
          <a:off x="11287125" y="23164800"/>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666750</xdr:colOff>
      <xdr:row>97</xdr:row>
      <xdr:rowOff>123825</xdr:rowOff>
    </xdr:from>
    <xdr:to>
      <xdr:col>19</xdr:col>
      <xdr:colOff>666750</xdr:colOff>
      <xdr:row>100</xdr:row>
      <xdr:rowOff>76200</xdr:rowOff>
    </xdr:to>
    <xdr:sp macro="" textlink="">
      <xdr:nvSpPr>
        <xdr:cNvPr id="209320" name="Line 4902">
          <a:extLst>
            <a:ext uri="{FF2B5EF4-FFF2-40B4-BE49-F238E27FC236}">
              <a16:creationId xmlns:a16="http://schemas.microsoft.com/office/drawing/2014/main" id="{00000000-0008-0000-0000-0000A8310300}"/>
            </a:ext>
          </a:extLst>
        </xdr:cNvPr>
        <xdr:cNvSpPr>
          <a:spLocks noChangeShapeType="1"/>
        </xdr:cNvSpPr>
      </xdr:nvSpPr>
      <xdr:spPr bwMode="auto">
        <a:xfrm>
          <a:off x="13239750" y="23155275"/>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97</xdr:row>
      <xdr:rowOff>123825</xdr:rowOff>
    </xdr:from>
    <xdr:to>
      <xdr:col>22</xdr:col>
      <xdr:colOff>438150</xdr:colOff>
      <xdr:row>100</xdr:row>
      <xdr:rowOff>76200</xdr:rowOff>
    </xdr:to>
    <xdr:sp macro="" textlink="">
      <xdr:nvSpPr>
        <xdr:cNvPr id="209321" name="Line 4903">
          <a:extLst>
            <a:ext uri="{FF2B5EF4-FFF2-40B4-BE49-F238E27FC236}">
              <a16:creationId xmlns:a16="http://schemas.microsoft.com/office/drawing/2014/main" id="{00000000-0008-0000-0000-0000A9310300}"/>
            </a:ext>
          </a:extLst>
        </xdr:cNvPr>
        <xdr:cNvSpPr>
          <a:spLocks noChangeShapeType="1"/>
        </xdr:cNvSpPr>
      </xdr:nvSpPr>
      <xdr:spPr bwMode="auto">
        <a:xfrm flipH="1">
          <a:off x="15097125" y="23155275"/>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295275</xdr:colOff>
      <xdr:row>97</xdr:row>
      <xdr:rowOff>104775</xdr:rowOff>
    </xdr:from>
    <xdr:to>
      <xdr:col>27</xdr:col>
      <xdr:colOff>295275</xdr:colOff>
      <xdr:row>100</xdr:row>
      <xdr:rowOff>76200</xdr:rowOff>
    </xdr:to>
    <xdr:sp macro="" textlink="">
      <xdr:nvSpPr>
        <xdr:cNvPr id="209322" name="Line 4904">
          <a:extLst>
            <a:ext uri="{FF2B5EF4-FFF2-40B4-BE49-F238E27FC236}">
              <a16:creationId xmlns:a16="http://schemas.microsoft.com/office/drawing/2014/main" id="{00000000-0008-0000-0000-0000AA310300}"/>
            </a:ext>
          </a:extLst>
        </xdr:cNvPr>
        <xdr:cNvSpPr>
          <a:spLocks noChangeShapeType="1"/>
        </xdr:cNvSpPr>
      </xdr:nvSpPr>
      <xdr:spPr bwMode="auto">
        <a:xfrm>
          <a:off x="17030700" y="23136225"/>
          <a:ext cx="0" cy="704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694497</xdr:colOff>
      <xdr:row>33</xdr:row>
      <xdr:rowOff>1242</xdr:rowOff>
    </xdr:from>
    <xdr:to>
      <xdr:col>6</xdr:col>
      <xdr:colOff>694497</xdr:colOff>
      <xdr:row>33</xdr:row>
      <xdr:rowOff>1242</xdr:rowOff>
    </xdr:to>
    <xdr:sp macro="" textlink="">
      <xdr:nvSpPr>
        <xdr:cNvPr id="22530" name="Text Box 2">
          <a:extLst>
            <a:ext uri="{FF2B5EF4-FFF2-40B4-BE49-F238E27FC236}">
              <a16:creationId xmlns:a16="http://schemas.microsoft.com/office/drawing/2014/main" id="{00000000-0008-0000-0100-000002580000}"/>
            </a:ext>
          </a:extLst>
        </xdr:cNvPr>
        <xdr:cNvSpPr txBox="1">
          <a:spLocks noChangeArrowheads="1"/>
        </xdr:cNvSpPr>
      </xdr:nvSpPr>
      <xdr:spPr bwMode="auto">
        <a:xfrm>
          <a:off x="5943600" y="7648575"/>
          <a:ext cx="0" cy="0"/>
        </a:xfrm>
        <a:prstGeom prst="rect">
          <a:avLst/>
        </a:prstGeom>
        <a:solidFill>
          <a:srgbClr val="FFFFFF"/>
        </a:solidFill>
        <a:ln w="9525">
          <a:noFill/>
          <a:miter lim="800000"/>
          <a:headEnd/>
          <a:tailEnd/>
        </a:ln>
      </xdr:spPr>
      <xdr:txBody>
        <a:bodyPr vertOverflow="clip" vert="vert270" wrap="square" lIns="0" tIns="0" rIns="36576" bIns="22860" anchor="b" upright="1"/>
        <a:lstStyle/>
        <a:p>
          <a:pPr algn="l" rtl="0">
            <a:defRPr sz="1000"/>
          </a:pPr>
          <a:r>
            <a:rPr lang="de-DE" sz="1200" b="0" i="0" u="none" strike="noStrike" baseline="0">
              <a:solidFill>
                <a:srgbClr val="000000"/>
              </a:solidFill>
              <a:latin typeface="B Ludwigsburg Trade Gothic Lt"/>
            </a:rPr>
            <a:t>Absender:</a:t>
          </a:r>
          <a:endParaRPr lang="de-DE" sz="1000" b="0" i="0" u="none" strike="noStrike" baseline="0">
            <a:solidFill>
              <a:srgbClr val="000000"/>
            </a:solidFill>
            <a:latin typeface="B Ludwigsburg Trade Gothic Lt"/>
          </a:endParaRPr>
        </a:p>
        <a:p>
          <a:pPr algn="l" rtl="0">
            <a:defRPr sz="1000"/>
          </a:pPr>
          <a:r>
            <a:rPr lang="de-DE" sz="900" b="0" i="0" u="none" strike="noStrike" baseline="0">
              <a:solidFill>
                <a:srgbClr val="000000"/>
              </a:solidFill>
              <a:latin typeface="B Ludwigsburg Trade Gothic Lt"/>
            </a:rPr>
            <a:t>(Bitte korrigieren, falls umseitige Adresse nicht richtig ist.)</a:t>
          </a:r>
        </a:p>
      </xdr:txBody>
    </xdr:sp>
    <xdr:clientData/>
  </xdr:twoCellAnchor>
  <xdr:twoCellAnchor>
    <xdr:from>
      <xdr:col>7</xdr:col>
      <xdr:colOff>0</xdr:colOff>
      <xdr:row>33</xdr:row>
      <xdr:rowOff>0</xdr:rowOff>
    </xdr:from>
    <xdr:to>
      <xdr:col>7</xdr:col>
      <xdr:colOff>0</xdr:colOff>
      <xdr:row>33</xdr:row>
      <xdr:rowOff>0</xdr:rowOff>
    </xdr:to>
    <xdr:sp macro="" textlink="">
      <xdr:nvSpPr>
        <xdr:cNvPr id="184962" name="Line 3">
          <a:extLst>
            <a:ext uri="{FF2B5EF4-FFF2-40B4-BE49-F238E27FC236}">
              <a16:creationId xmlns:a16="http://schemas.microsoft.com/office/drawing/2014/main" id="{00000000-0008-0000-0100-000082D20200}"/>
            </a:ext>
          </a:extLst>
        </xdr:cNvPr>
        <xdr:cNvSpPr>
          <a:spLocks noChangeShapeType="1"/>
        </xdr:cNvSpPr>
      </xdr:nvSpPr>
      <xdr:spPr bwMode="auto">
        <a:xfrm flipH="1">
          <a:off x="5915025" y="7648575"/>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694497</xdr:colOff>
      <xdr:row>33</xdr:row>
      <xdr:rowOff>1242</xdr:rowOff>
    </xdr:from>
    <xdr:to>
      <xdr:col>6</xdr:col>
      <xdr:colOff>694497</xdr:colOff>
      <xdr:row>33</xdr:row>
      <xdr:rowOff>1242</xdr:rowOff>
    </xdr:to>
    <xdr:sp macro="" textlink="">
      <xdr:nvSpPr>
        <xdr:cNvPr id="22532" name="Text Box 4">
          <a:extLst>
            <a:ext uri="{FF2B5EF4-FFF2-40B4-BE49-F238E27FC236}">
              <a16:creationId xmlns:a16="http://schemas.microsoft.com/office/drawing/2014/main" id="{00000000-0008-0000-0100-000004580000}"/>
            </a:ext>
          </a:extLst>
        </xdr:cNvPr>
        <xdr:cNvSpPr txBox="1">
          <a:spLocks noChangeArrowheads="1"/>
        </xdr:cNvSpPr>
      </xdr:nvSpPr>
      <xdr:spPr bwMode="auto">
        <a:xfrm>
          <a:off x="5943600" y="7648575"/>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B i t t e   h i e r   f a l t e n</a:t>
          </a:r>
        </a:p>
      </xdr:txBody>
    </xdr:sp>
    <xdr:clientData/>
  </xdr:twoCellAnchor>
  <xdr:twoCellAnchor>
    <xdr:from>
      <xdr:col>6</xdr:col>
      <xdr:colOff>694497</xdr:colOff>
      <xdr:row>33</xdr:row>
      <xdr:rowOff>1242</xdr:rowOff>
    </xdr:from>
    <xdr:to>
      <xdr:col>6</xdr:col>
      <xdr:colOff>694497</xdr:colOff>
      <xdr:row>33</xdr:row>
      <xdr:rowOff>1242</xdr:rowOff>
    </xdr:to>
    <xdr:sp macro="" textlink="">
      <xdr:nvSpPr>
        <xdr:cNvPr id="22533" name="Text Box 5">
          <a:extLst>
            <a:ext uri="{FF2B5EF4-FFF2-40B4-BE49-F238E27FC236}">
              <a16:creationId xmlns:a16="http://schemas.microsoft.com/office/drawing/2014/main" id="{00000000-0008-0000-0100-000005580000}"/>
            </a:ext>
          </a:extLst>
        </xdr:cNvPr>
        <xdr:cNvSpPr txBox="1">
          <a:spLocks noChangeArrowheads="1"/>
        </xdr:cNvSpPr>
      </xdr:nvSpPr>
      <xdr:spPr bwMode="auto">
        <a:xfrm flipH="1">
          <a:off x="5943600" y="7648575"/>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Ihre Rückantwort an uns ist bereits für den Versand in einer DIN-lang Festerbriefhülle vorbereitet.</a:t>
          </a:r>
        </a:p>
      </xdr:txBody>
    </xdr:sp>
    <xdr:clientData/>
  </xdr:twoCellAnchor>
  <xdr:twoCellAnchor>
    <xdr:from>
      <xdr:col>7</xdr:col>
      <xdr:colOff>0</xdr:colOff>
      <xdr:row>33</xdr:row>
      <xdr:rowOff>0</xdr:rowOff>
    </xdr:from>
    <xdr:to>
      <xdr:col>7</xdr:col>
      <xdr:colOff>0</xdr:colOff>
      <xdr:row>33</xdr:row>
      <xdr:rowOff>0</xdr:rowOff>
    </xdr:to>
    <xdr:sp macro="" textlink="">
      <xdr:nvSpPr>
        <xdr:cNvPr id="184965" name="Line 6">
          <a:extLst>
            <a:ext uri="{FF2B5EF4-FFF2-40B4-BE49-F238E27FC236}">
              <a16:creationId xmlns:a16="http://schemas.microsoft.com/office/drawing/2014/main" id="{00000000-0008-0000-0100-000085D20200}"/>
            </a:ext>
          </a:extLst>
        </xdr:cNvPr>
        <xdr:cNvSpPr>
          <a:spLocks noChangeShapeType="1"/>
        </xdr:cNvSpPr>
      </xdr:nvSpPr>
      <xdr:spPr bwMode="auto">
        <a:xfrm flipH="1" flipV="1">
          <a:off x="5915025" y="7648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694497</xdr:colOff>
      <xdr:row>32</xdr:row>
      <xdr:rowOff>14080</xdr:rowOff>
    </xdr:from>
    <xdr:to>
      <xdr:col>6</xdr:col>
      <xdr:colOff>694497</xdr:colOff>
      <xdr:row>32</xdr:row>
      <xdr:rowOff>14080</xdr:rowOff>
    </xdr:to>
    <xdr:sp macro="" textlink="">
      <xdr:nvSpPr>
        <xdr:cNvPr id="22536" name="Text Box 8">
          <a:extLst>
            <a:ext uri="{FF2B5EF4-FFF2-40B4-BE49-F238E27FC236}">
              <a16:creationId xmlns:a16="http://schemas.microsoft.com/office/drawing/2014/main" id="{00000000-0008-0000-0100-000008580000}"/>
            </a:ext>
          </a:extLst>
        </xdr:cNvPr>
        <xdr:cNvSpPr txBox="1">
          <a:spLocks noChangeArrowheads="1"/>
        </xdr:cNvSpPr>
      </xdr:nvSpPr>
      <xdr:spPr bwMode="auto">
        <a:xfrm>
          <a:off x="5943600" y="7439025"/>
          <a:ext cx="0" cy="0"/>
        </a:xfrm>
        <a:prstGeom prst="rect">
          <a:avLst/>
        </a:prstGeom>
        <a:solidFill>
          <a:srgbClr val="FFFFFF"/>
        </a:solidFill>
        <a:ln w="9525">
          <a:noFill/>
          <a:miter lim="800000"/>
          <a:headEnd/>
          <a:tailEnd/>
        </a:ln>
      </xdr:spPr>
      <xdr:txBody>
        <a:bodyPr vertOverflow="clip" vert="vert270" wrap="square" lIns="0" tIns="0" rIns="36576" bIns="22860" anchor="b" upright="1"/>
        <a:lstStyle/>
        <a:p>
          <a:pPr algn="l" rtl="0">
            <a:defRPr sz="1000"/>
          </a:pPr>
          <a:r>
            <a:rPr lang="de-DE" sz="1200" b="0" i="0" u="none" strike="noStrike" baseline="0">
              <a:solidFill>
                <a:srgbClr val="000000"/>
              </a:solidFill>
              <a:latin typeface="B Ludwigsburg Trade Gothic Lt"/>
            </a:rPr>
            <a:t>Absender:</a:t>
          </a:r>
          <a:endParaRPr lang="de-DE" sz="1000" b="0" i="0" u="none" strike="noStrike" baseline="0">
            <a:solidFill>
              <a:srgbClr val="000000"/>
            </a:solidFill>
            <a:latin typeface="B Ludwigsburg Trade Gothic Lt"/>
          </a:endParaRPr>
        </a:p>
        <a:p>
          <a:pPr algn="l" rtl="0">
            <a:defRPr sz="1000"/>
          </a:pPr>
          <a:r>
            <a:rPr lang="de-DE" sz="900" b="0" i="0" u="none" strike="noStrike" baseline="0">
              <a:solidFill>
                <a:srgbClr val="000000"/>
              </a:solidFill>
              <a:latin typeface="B Ludwigsburg Trade Gothic Lt"/>
            </a:rPr>
            <a:t>(Bitte korrigieren, falls umseitige Adresse nicht richtig ist.)</a:t>
          </a:r>
        </a:p>
      </xdr:txBody>
    </xdr:sp>
    <xdr:clientData/>
  </xdr:twoCellAnchor>
  <xdr:twoCellAnchor>
    <xdr:from>
      <xdr:col>7</xdr:col>
      <xdr:colOff>0</xdr:colOff>
      <xdr:row>32</xdr:row>
      <xdr:rowOff>0</xdr:rowOff>
    </xdr:from>
    <xdr:to>
      <xdr:col>7</xdr:col>
      <xdr:colOff>0</xdr:colOff>
      <xdr:row>32</xdr:row>
      <xdr:rowOff>0</xdr:rowOff>
    </xdr:to>
    <xdr:sp macro="" textlink="">
      <xdr:nvSpPr>
        <xdr:cNvPr id="184967" name="Line 9">
          <a:extLst>
            <a:ext uri="{FF2B5EF4-FFF2-40B4-BE49-F238E27FC236}">
              <a16:creationId xmlns:a16="http://schemas.microsoft.com/office/drawing/2014/main" id="{00000000-0008-0000-0100-000087D20200}"/>
            </a:ext>
          </a:extLst>
        </xdr:cNvPr>
        <xdr:cNvSpPr>
          <a:spLocks noChangeShapeType="1"/>
        </xdr:cNvSpPr>
      </xdr:nvSpPr>
      <xdr:spPr bwMode="auto">
        <a:xfrm flipH="1">
          <a:off x="5915025" y="7439025"/>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694497</xdr:colOff>
      <xdr:row>32</xdr:row>
      <xdr:rowOff>14080</xdr:rowOff>
    </xdr:from>
    <xdr:to>
      <xdr:col>6</xdr:col>
      <xdr:colOff>694497</xdr:colOff>
      <xdr:row>32</xdr:row>
      <xdr:rowOff>14080</xdr:rowOff>
    </xdr:to>
    <xdr:sp macro="" textlink="">
      <xdr:nvSpPr>
        <xdr:cNvPr id="22538" name="Text Box 10">
          <a:extLst>
            <a:ext uri="{FF2B5EF4-FFF2-40B4-BE49-F238E27FC236}">
              <a16:creationId xmlns:a16="http://schemas.microsoft.com/office/drawing/2014/main" id="{00000000-0008-0000-0100-00000A580000}"/>
            </a:ext>
          </a:extLst>
        </xdr:cNvPr>
        <xdr:cNvSpPr txBox="1">
          <a:spLocks noChangeArrowheads="1"/>
        </xdr:cNvSpPr>
      </xdr:nvSpPr>
      <xdr:spPr bwMode="auto">
        <a:xfrm>
          <a:off x="5943600" y="7439025"/>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B i t t e   h i e r   f a l t e n</a:t>
          </a:r>
        </a:p>
      </xdr:txBody>
    </xdr:sp>
    <xdr:clientData/>
  </xdr:twoCellAnchor>
  <xdr:twoCellAnchor>
    <xdr:from>
      <xdr:col>6</xdr:col>
      <xdr:colOff>694497</xdr:colOff>
      <xdr:row>32</xdr:row>
      <xdr:rowOff>14080</xdr:rowOff>
    </xdr:from>
    <xdr:to>
      <xdr:col>6</xdr:col>
      <xdr:colOff>694497</xdr:colOff>
      <xdr:row>32</xdr:row>
      <xdr:rowOff>14080</xdr:rowOff>
    </xdr:to>
    <xdr:sp macro="" textlink="">
      <xdr:nvSpPr>
        <xdr:cNvPr id="22539" name="Text Box 11">
          <a:extLst>
            <a:ext uri="{FF2B5EF4-FFF2-40B4-BE49-F238E27FC236}">
              <a16:creationId xmlns:a16="http://schemas.microsoft.com/office/drawing/2014/main" id="{00000000-0008-0000-0100-00000B580000}"/>
            </a:ext>
          </a:extLst>
        </xdr:cNvPr>
        <xdr:cNvSpPr txBox="1">
          <a:spLocks noChangeArrowheads="1"/>
        </xdr:cNvSpPr>
      </xdr:nvSpPr>
      <xdr:spPr bwMode="auto">
        <a:xfrm flipH="1">
          <a:off x="5943600" y="7439025"/>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Ihre Rückantwort an uns ist bereits für den Versand in einer DIN-lang Festerbriefhülle vorbereitet.</a:t>
          </a:r>
        </a:p>
      </xdr:txBody>
    </xdr:sp>
    <xdr:clientData/>
  </xdr:twoCellAnchor>
  <xdr:twoCellAnchor>
    <xdr:from>
      <xdr:col>7</xdr:col>
      <xdr:colOff>0</xdr:colOff>
      <xdr:row>32</xdr:row>
      <xdr:rowOff>0</xdr:rowOff>
    </xdr:from>
    <xdr:to>
      <xdr:col>7</xdr:col>
      <xdr:colOff>0</xdr:colOff>
      <xdr:row>32</xdr:row>
      <xdr:rowOff>0</xdr:rowOff>
    </xdr:to>
    <xdr:sp macro="" textlink="">
      <xdr:nvSpPr>
        <xdr:cNvPr id="184970" name="Line 12">
          <a:extLst>
            <a:ext uri="{FF2B5EF4-FFF2-40B4-BE49-F238E27FC236}">
              <a16:creationId xmlns:a16="http://schemas.microsoft.com/office/drawing/2014/main" id="{00000000-0008-0000-0100-00008AD20200}"/>
            </a:ext>
          </a:extLst>
        </xdr:cNvPr>
        <xdr:cNvSpPr>
          <a:spLocks noChangeShapeType="1"/>
        </xdr:cNvSpPr>
      </xdr:nvSpPr>
      <xdr:spPr bwMode="auto">
        <a:xfrm flipH="1" flipV="1">
          <a:off x="5915025" y="7439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xdr:row>
      <xdr:rowOff>133350</xdr:rowOff>
    </xdr:from>
    <xdr:to>
      <xdr:col>3</xdr:col>
      <xdr:colOff>66675</xdr:colOff>
      <xdr:row>4</xdr:row>
      <xdr:rowOff>38100</xdr:rowOff>
    </xdr:to>
    <xdr:pic>
      <xdr:nvPicPr>
        <xdr:cNvPr id="184971" name="Logo1" descr="LUBU_RGB">
          <a:extLst>
            <a:ext uri="{FF2B5EF4-FFF2-40B4-BE49-F238E27FC236}">
              <a16:creationId xmlns:a16="http://schemas.microsoft.com/office/drawing/2014/main" id="{00000000-0008-0000-0100-00008BD2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304800"/>
          <a:ext cx="22193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xdr:from>
      <xdr:col>6</xdr:col>
      <xdr:colOff>657225</xdr:colOff>
      <xdr:row>30</xdr:row>
      <xdr:rowOff>171450</xdr:rowOff>
    </xdr:from>
    <xdr:to>
      <xdr:col>7</xdr:col>
      <xdr:colOff>942975</xdr:colOff>
      <xdr:row>30</xdr:row>
      <xdr:rowOff>171450</xdr:rowOff>
    </xdr:to>
    <xdr:sp macro="" textlink="">
      <xdr:nvSpPr>
        <xdr:cNvPr id="184972" name="Line 24">
          <a:extLst>
            <a:ext uri="{FF2B5EF4-FFF2-40B4-BE49-F238E27FC236}">
              <a16:creationId xmlns:a16="http://schemas.microsoft.com/office/drawing/2014/main" id="{00000000-0008-0000-0100-00008CD20200}"/>
            </a:ext>
          </a:extLst>
        </xdr:cNvPr>
        <xdr:cNvSpPr>
          <a:spLocks noChangeShapeType="1"/>
        </xdr:cNvSpPr>
      </xdr:nvSpPr>
      <xdr:spPr bwMode="auto">
        <a:xfrm>
          <a:off x="5514975" y="7134225"/>
          <a:ext cx="13430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657225</xdr:colOff>
      <xdr:row>64</xdr:row>
      <xdr:rowOff>171450</xdr:rowOff>
    </xdr:from>
    <xdr:to>
      <xdr:col>7</xdr:col>
      <xdr:colOff>942975</xdr:colOff>
      <xdr:row>64</xdr:row>
      <xdr:rowOff>171450</xdr:rowOff>
    </xdr:to>
    <xdr:sp macro="" textlink="">
      <xdr:nvSpPr>
        <xdr:cNvPr id="184973" name="Line 24">
          <a:extLst>
            <a:ext uri="{FF2B5EF4-FFF2-40B4-BE49-F238E27FC236}">
              <a16:creationId xmlns:a16="http://schemas.microsoft.com/office/drawing/2014/main" id="{00000000-0008-0000-0100-00008DD20200}"/>
            </a:ext>
          </a:extLst>
        </xdr:cNvPr>
        <xdr:cNvSpPr>
          <a:spLocks noChangeShapeType="1"/>
        </xdr:cNvSpPr>
      </xdr:nvSpPr>
      <xdr:spPr bwMode="auto">
        <a:xfrm>
          <a:off x="5514975" y="15192375"/>
          <a:ext cx="13430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657225</xdr:colOff>
      <xdr:row>96</xdr:row>
      <xdr:rowOff>171450</xdr:rowOff>
    </xdr:from>
    <xdr:to>
      <xdr:col>7</xdr:col>
      <xdr:colOff>942975</xdr:colOff>
      <xdr:row>96</xdr:row>
      <xdr:rowOff>171450</xdr:rowOff>
    </xdr:to>
    <xdr:sp macro="" textlink="">
      <xdr:nvSpPr>
        <xdr:cNvPr id="184974" name="Line 24">
          <a:extLst>
            <a:ext uri="{FF2B5EF4-FFF2-40B4-BE49-F238E27FC236}">
              <a16:creationId xmlns:a16="http://schemas.microsoft.com/office/drawing/2014/main" id="{00000000-0008-0000-0100-00008ED20200}"/>
            </a:ext>
          </a:extLst>
        </xdr:cNvPr>
        <xdr:cNvSpPr>
          <a:spLocks noChangeShapeType="1"/>
        </xdr:cNvSpPr>
      </xdr:nvSpPr>
      <xdr:spPr bwMode="auto">
        <a:xfrm>
          <a:off x="5514975" y="22917150"/>
          <a:ext cx="13430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657225</xdr:colOff>
      <xdr:row>128</xdr:row>
      <xdr:rowOff>171450</xdr:rowOff>
    </xdr:from>
    <xdr:to>
      <xdr:col>7</xdr:col>
      <xdr:colOff>942975</xdr:colOff>
      <xdr:row>128</xdr:row>
      <xdr:rowOff>171450</xdr:rowOff>
    </xdr:to>
    <xdr:sp macro="" textlink="">
      <xdr:nvSpPr>
        <xdr:cNvPr id="184975" name="Line 24">
          <a:extLst>
            <a:ext uri="{FF2B5EF4-FFF2-40B4-BE49-F238E27FC236}">
              <a16:creationId xmlns:a16="http://schemas.microsoft.com/office/drawing/2014/main" id="{00000000-0008-0000-0100-00008FD20200}"/>
            </a:ext>
          </a:extLst>
        </xdr:cNvPr>
        <xdr:cNvSpPr>
          <a:spLocks noChangeShapeType="1"/>
        </xdr:cNvSpPr>
      </xdr:nvSpPr>
      <xdr:spPr bwMode="auto">
        <a:xfrm>
          <a:off x="5514975" y="30641925"/>
          <a:ext cx="13430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952500</xdr:colOff>
      <xdr:row>5</xdr:row>
      <xdr:rowOff>123825</xdr:rowOff>
    </xdr:from>
    <xdr:to>
      <xdr:col>15</xdr:col>
      <xdr:colOff>952500</xdr:colOff>
      <xdr:row>7</xdr:row>
      <xdr:rowOff>219075</xdr:rowOff>
    </xdr:to>
    <xdr:sp macro="" textlink="">
      <xdr:nvSpPr>
        <xdr:cNvPr id="184976" name="Line 17">
          <a:extLst>
            <a:ext uri="{FF2B5EF4-FFF2-40B4-BE49-F238E27FC236}">
              <a16:creationId xmlns:a16="http://schemas.microsoft.com/office/drawing/2014/main" id="{00000000-0008-0000-0100-000090D20200}"/>
            </a:ext>
          </a:extLst>
        </xdr:cNvPr>
        <xdr:cNvSpPr>
          <a:spLocks noChangeShapeType="1"/>
        </xdr:cNvSpPr>
      </xdr:nvSpPr>
      <xdr:spPr bwMode="auto">
        <a:xfrm>
          <a:off x="11277600" y="132397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657225</xdr:colOff>
      <xdr:row>5</xdr:row>
      <xdr:rowOff>114300</xdr:rowOff>
    </xdr:from>
    <xdr:to>
      <xdr:col>19</xdr:col>
      <xdr:colOff>657225</xdr:colOff>
      <xdr:row>7</xdr:row>
      <xdr:rowOff>219075</xdr:rowOff>
    </xdr:to>
    <xdr:sp macro="" textlink="">
      <xdr:nvSpPr>
        <xdr:cNvPr id="184977" name="Line 18">
          <a:extLst>
            <a:ext uri="{FF2B5EF4-FFF2-40B4-BE49-F238E27FC236}">
              <a16:creationId xmlns:a16="http://schemas.microsoft.com/office/drawing/2014/main" id="{00000000-0008-0000-0100-000091D20200}"/>
            </a:ext>
          </a:extLst>
        </xdr:cNvPr>
        <xdr:cNvSpPr>
          <a:spLocks noChangeShapeType="1"/>
        </xdr:cNvSpPr>
      </xdr:nvSpPr>
      <xdr:spPr bwMode="auto">
        <a:xfrm>
          <a:off x="13230225" y="1314450"/>
          <a:ext cx="0" cy="590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457200</xdr:colOff>
      <xdr:row>5</xdr:row>
      <xdr:rowOff>104775</xdr:rowOff>
    </xdr:from>
    <xdr:to>
      <xdr:col>22</xdr:col>
      <xdr:colOff>457200</xdr:colOff>
      <xdr:row>7</xdr:row>
      <xdr:rowOff>209550</xdr:rowOff>
    </xdr:to>
    <xdr:sp macro="" textlink="">
      <xdr:nvSpPr>
        <xdr:cNvPr id="184978" name="Line 19">
          <a:extLst>
            <a:ext uri="{FF2B5EF4-FFF2-40B4-BE49-F238E27FC236}">
              <a16:creationId xmlns:a16="http://schemas.microsoft.com/office/drawing/2014/main" id="{00000000-0008-0000-0100-000092D20200}"/>
            </a:ext>
          </a:extLst>
        </xdr:cNvPr>
        <xdr:cNvSpPr>
          <a:spLocks noChangeShapeType="1"/>
        </xdr:cNvSpPr>
      </xdr:nvSpPr>
      <xdr:spPr bwMode="auto">
        <a:xfrm>
          <a:off x="15125700" y="1304925"/>
          <a:ext cx="0" cy="590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200025</xdr:colOff>
      <xdr:row>5</xdr:row>
      <xdr:rowOff>104775</xdr:rowOff>
    </xdr:from>
    <xdr:to>
      <xdr:col>27</xdr:col>
      <xdr:colOff>200025</xdr:colOff>
      <xdr:row>7</xdr:row>
      <xdr:rowOff>209550</xdr:rowOff>
    </xdr:to>
    <xdr:sp macro="" textlink="">
      <xdr:nvSpPr>
        <xdr:cNvPr id="184979" name="Line 20">
          <a:extLst>
            <a:ext uri="{FF2B5EF4-FFF2-40B4-BE49-F238E27FC236}">
              <a16:creationId xmlns:a16="http://schemas.microsoft.com/office/drawing/2014/main" id="{00000000-0008-0000-0100-000093D20200}"/>
            </a:ext>
          </a:extLst>
        </xdr:cNvPr>
        <xdr:cNvSpPr>
          <a:spLocks noChangeShapeType="1"/>
        </xdr:cNvSpPr>
      </xdr:nvSpPr>
      <xdr:spPr bwMode="auto">
        <a:xfrm>
          <a:off x="16935450" y="1304925"/>
          <a:ext cx="0" cy="590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1009650</xdr:colOff>
      <xdr:row>31</xdr:row>
      <xdr:rowOff>95250</xdr:rowOff>
    </xdr:from>
    <xdr:to>
      <xdr:col>15</xdr:col>
      <xdr:colOff>1019175</xdr:colOff>
      <xdr:row>34</xdr:row>
      <xdr:rowOff>219075</xdr:rowOff>
    </xdr:to>
    <xdr:sp macro="" textlink="">
      <xdr:nvSpPr>
        <xdr:cNvPr id="184980" name="Line 21">
          <a:extLst>
            <a:ext uri="{FF2B5EF4-FFF2-40B4-BE49-F238E27FC236}">
              <a16:creationId xmlns:a16="http://schemas.microsoft.com/office/drawing/2014/main" id="{00000000-0008-0000-0100-000094D20200}"/>
            </a:ext>
          </a:extLst>
        </xdr:cNvPr>
        <xdr:cNvSpPr>
          <a:spLocks noChangeShapeType="1"/>
        </xdr:cNvSpPr>
      </xdr:nvSpPr>
      <xdr:spPr bwMode="auto">
        <a:xfrm>
          <a:off x="11334750" y="7343775"/>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676275</xdr:colOff>
      <xdr:row>31</xdr:row>
      <xdr:rowOff>95250</xdr:rowOff>
    </xdr:from>
    <xdr:to>
      <xdr:col>19</xdr:col>
      <xdr:colOff>676275</xdr:colOff>
      <xdr:row>34</xdr:row>
      <xdr:rowOff>219075</xdr:rowOff>
    </xdr:to>
    <xdr:sp macro="" textlink="">
      <xdr:nvSpPr>
        <xdr:cNvPr id="184981" name="Line 22">
          <a:extLst>
            <a:ext uri="{FF2B5EF4-FFF2-40B4-BE49-F238E27FC236}">
              <a16:creationId xmlns:a16="http://schemas.microsoft.com/office/drawing/2014/main" id="{00000000-0008-0000-0100-000095D20200}"/>
            </a:ext>
          </a:extLst>
        </xdr:cNvPr>
        <xdr:cNvSpPr>
          <a:spLocks noChangeShapeType="1"/>
        </xdr:cNvSpPr>
      </xdr:nvSpPr>
      <xdr:spPr bwMode="auto">
        <a:xfrm>
          <a:off x="13249275" y="7343775"/>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31</xdr:row>
      <xdr:rowOff>104775</xdr:rowOff>
    </xdr:from>
    <xdr:to>
      <xdr:col>22</xdr:col>
      <xdr:colOff>428625</xdr:colOff>
      <xdr:row>34</xdr:row>
      <xdr:rowOff>228600</xdr:rowOff>
    </xdr:to>
    <xdr:sp macro="" textlink="">
      <xdr:nvSpPr>
        <xdr:cNvPr id="184982" name="Line 23">
          <a:extLst>
            <a:ext uri="{FF2B5EF4-FFF2-40B4-BE49-F238E27FC236}">
              <a16:creationId xmlns:a16="http://schemas.microsoft.com/office/drawing/2014/main" id="{00000000-0008-0000-0100-000096D20200}"/>
            </a:ext>
          </a:extLst>
        </xdr:cNvPr>
        <xdr:cNvSpPr>
          <a:spLocks noChangeShapeType="1"/>
        </xdr:cNvSpPr>
      </xdr:nvSpPr>
      <xdr:spPr bwMode="auto">
        <a:xfrm>
          <a:off x="15097125" y="7353300"/>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247650</xdr:colOff>
      <xdr:row>31</xdr:row>
      <xdr:rowOff>104775</xdr:rowOff>
    </xdr:from>
    <xdr:to>
      <xdr:col>27</xdr:col>
      <xdr:colOff>247650</xdr:colOff>
      <xdr:row>34</xdr:row>
      <xdr:rowOff>238125</xdr:rowOff>
    </xdr:to>
    <xdr:sp macro="" textlink="">
      <xdr:nvSpPr>
        <xdr:cNvPr id="184983" name="Line 24">
          <a:extLst>
            <a:ext uri="{FF2B5EF4-FFF2-40B4-BE49-F238E27FC236}">
              <a16:creationId xmlns:a16="http://schemas.microsoft.com/office/drawing/2014/main" id="{00000000-0008-0000-0100-000097D20200}"/>
            </a:ext>
          </a:extLst>
        </xdr:cNvPr>
        <xdr:cNvSpPr>
          <a:spLocks noChangeShapeType="1"/>
        </xdr:cNvSpPr>
      </xdr:nvSpPr>
      <xdr:spPr bwMode="auto">
        <a:xfrm>
          <a:off x="16983075" y="7353300"/>
          <a:ext cx="0" cy="695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962025</xdr:colOff>
      <xdr:row>65</xdr:row>
      <xdr:rowOff>133350</xdr:rowOff>
    </xdr:from>
    <xdr:to>
      <xdr:col>15</xdr:col>
      <xdr:colOff>962025</xdr:colOff>
      <xdr:row>68</xdr:row>
      <xdr:rowOff>76200</xdr:rowOff>
    </xdr:to>
    <xdr:sp macro="" textlink="">
      <xdr:nvSpPr>
        <xdr:cNvPr id="184984" name="Line 25">
          <a:extLst>
            <a:ext uri="{FF2B5EF4-FFF2-40B4-BE49-F238E27FC236}">
              <a16:creationId xmlns:a16="http://schemas.microsoft.com/office/drawing/2014/main" id="{00000000-0008-0000-0100-000098D20200}"/>
            </a:ext>
          </a:extLst>
        </xdr:cNvPr>
        <xdr:cNvSpPr>
          <a:spLocks noChangeShapeType="1"/>
        </xdr:cNvSpPr>
      </xdr:nvSpPr>
      <xdr:spPr bwMode="auto">
        <a:xfrm>
          <a:off x="11287125" y="15440025"/>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666750</xdr:colOff>
      <xdr:row>65</xdr:row>
      <xdr:rowOff>123825</xdr:rowOff>
    </xdr:from>
    <xdr:to>
      <xdr:col>19</xdr:col>
      <xdr:colOff>666750</xdr:colOff>
      <xdr:row>68</xdr:row>
      <xdr:rowOff>76200</xdr:rowOff>
    </xdr:to>
    <xdr:sp macro="" textlink="">
      <xdr:nvSpPr>
        <xdr:cNvPr id="184985" name="Line 26">
          <a:extLst>
            <a:ext uri="{FF2B5EF4-FFF2-40B4-BE49-F238E27FC236}">
              <a16:creationId xmlns:a16="http://schemas.microsoft.com/office/drawing/2014/main" id="{00000000-0008-0000-0100-000099D20200}"/>
            </a:ext>
          </a:extLst>
        </xdr:cNvPr>
        <xdr:cNvSpPr>
          <a:spLocks noChangeShapeType="1"/>
        </xdr:cNvSpPr>
      </xdr:nvSpPr>
      <xdr:spPr bwMode="auto">
        <a:xfrm>
          <a:off x="13239750" y="15430500"/>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65</xdr:row>
      <xdr:rowOff>123825</xdr:rowOff>
    </xdr:from>
    <xdr:to>
      <xdr:col>22</xdr:col>
      <xdr:colOff>438150</xdr:colOff>
      <xdr:row>68</xdr:row>
      <xdr:rowOff>76200</xdr:rowOff>
    </xdr:to>
    <xdr:sp macro="" textlink="">
      <xdr:nvSpPr>
        <xdr:cNvPr id="184986" name="Line 27">
          <a:extLst>
            <a:ext uri="{FF2B5EF4-FFF2-40B4-BE49-F238E27FC236}">
              <a16:creationId xmlns:a16="http://schemas.microsoft.com/office/drawing/2014/main" id="{00000000-0008-0000-0100-00009AD20200}"/>
            </a:ext>
          </a:extLst>
        </xdr:cNvPr>
        <xdr:cNvSpPr>
          <a:spLocks noChangeShapeType="1"/>
        </xdr:cNvSpPr>
      </xdr:nvSpPr>
      <xdr:spPr bwMode="auto">
        <a:xfrm flipH="1">
          <a:off x="15097125" y="15430500"/>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295275</xdr:colOff>
      <xdr:row>65</xdr:row>
      <xdr:rowOff>104775</xdr:rowOff>
    </xdr:from>
    <xdr:to>
      <xdr:col>27</xdr:col>
      <xdr:colOff>295275</xdr:colOff>
      <xdr:row>68</xdr:row>
      <xdr:rowOff>76200</xdr:rowOff>
    </xdr:to>
    <xdr:sp macro="" textlink="">
      <xdr:nvSpPr>
        <xdr:cNvPr id="184987" name="Line 28">
          <a:extLst>
            <a:ext uri="{FF2B5EF4-FFF2-40B4-BE49-F238E27FC236}">
              <a16:creationId xmlns:a16="http://schemas.microsoft.com/office/drawing/2014/main" id="{00000000-0008-0000-0100-00009BD20200}"/>
            </a:ext>
          </a:extLst>
        </xdr:cNvPr>
        <xdr:cNvSpPr>
          <a:spLocks noChangeShapeType="1"/>
        </xdr:cNvSpPr>
      </xdr:nvSpPr>
      <xdr:spPr bwMode="auto">
        <a:xfrm>
          <a:off x="17030700" y="15411450"/>
          <a:ext cx="0" cy="704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962025</xdr:colOff>
      <xdr:row>97</xdr:row>
      <xdr:rowOff>133350</xdr:rowOff>
    </xdr:from>
    <xdr:to>
      <xdr:col>15</xdr:col>
      <xdr:colOff>962025</xdr:colOff>
      <xdr:row>100</xdr:row>
      <xdr:rowOff>76200</xdr:rowOff>
    </xdr:to>
    <xdr:sp macro="" textlink="">
      <xdr:nvSpPr>
        <xdr:cNvPr id="184988" name="Line 29">
          <a:extLst>
            <a:ext uri="{FF2B5EF4-FFF2-40B4-BE49-F238E27FC236}">
              <a16:creationId xmlns:a16="http://schemas.microsoft.com/office/drawing/2014/main" id="{00000000-0008-0000-0100-00009CD20200}"/>
            </a:ext>
          </a:extLst>
        </xdr:cNvPr>
        <xdr:cNvSpPr>
          <a:spLocks noChangeShapeType="1"/>
        </xdr:cNvSpPr>
      </xdr:nvSpPr>
      <xdr:spPr bwMode="auto">
        <a:xfrm>
          <a:off x="11287125" y="23164800"/>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666750</xdr:colOff>
      <xdr:row>97</xdr:row>
      <xdr:rowOff>123825</xdr:rowOff>
    </xdr:from>
    <xdr:to>
      <xdr:col>19</xdr:col>
      <xdr:colOff>666750</xdr:colOff>
      <xdr:row>100</xdr:row>
      <xdr:rowOff>76200</xdr:rowOff>
    </xdr:to>
    <xdr:sp macro="" textlink="">
      <xdr:nvSpPr>
        <xdr:cNvPr id="184989" name="Line 30">
          <a:extLst>
            <a:ext uri="{FF2B5EF4-FFF2-40B4-BE49-F238E27FC236}">
              <a16:creationId xmlns:a16="http://schemas.microsoft.com/office/drawing/2014/main" id="{00000000-0008-0000-0100-00009DD20200}"/>
            </a:ext>
          </a:extLst>
        </xdr:cNvPr>
        <xdr:cNvSpPr>
          <a:spLocks noChangeShapeType="1"/>
        </xdr:cNvSpPr>
      </xdr:nvSpPr>
      <xdr:spPr bwMode="auto">
        <a:xfrm>
          <a:off x="13239750" y="23155275"/>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97</xdr:row>
      <xdr:rowOff>123825</xdr:rowOff>
    </xdr:from>
    <xdr:to>
      <xdr:col>22</xdr:col>
      <xdr:colOff>438150</xdr:colOff>
      <xdr:row>100</xdr:row>
      <xdr:rowOff>76200</xdr:rowOff>
    </xdr:to>
    <xdr:sp macro="" textlink="">
      <xdr:nvSpPr>
        <xdr:cNvPr id="184990" name="Line 31">
          <a:extLst>
            <a:ext uri="{FF2B5EF4-FFF2-40B4-BE49-F238E27FC236}">
              <a16:creationId xmlns:a16="http://schemas.microsoft.com/office/drawing/2014/main" id="{00000000-0008-0000-0100-00009ED20200}"/>
            </a:ext>
          </a:extLst>
        </xdr:cNvPr>
        <xdr:cNvSpPr>
          <a:spLocks noChangeShapeType="1"/>
        </xdr:cNvSpPr>
      </xdr:nvSpPr>
      <xdr:spPr bwMode="auto">
        <a:xfrm flipH="1">
          <a:off x="15097125" y="23155275"/>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962025</xdr:colOff>
      <xdr:row>97</xdr:row>
      <xdr:rowOff>133350</xdr:rowOff>
    </xdr:from>
    <xdr:to>
      <xdr:col>15</xdr:col>
      <xdr:colOff>962025</xdr:colOff>
      <xdr:row>100</xdr:row>
      <xdr:rowOff>76200</xdr:rowOff>
    </xdr:to>
    <xdr:sp macro="" textlink="">
      <xdr:nvSpPr>
        <xdr:cNvPr id="184991" name="Line 38">
          <a:extLst>
            <a:ext uri="{FF2B5EF4-FFF2-40B4-BE49-F238E27FC236}">
              <a16:creationId xmlns:a16="http://schemas.microsoft.com/office/drawing/2014/main" id="{00000000-0008-0000-0100-00009FD20200}"/>
            </a:ext>
          </a:extLst>
        </xdr:cNvPr>
        <xdr:cNvSpPr>
          <a:spLocks noChangeShapeType="1"/>
        </xdr:cNvSpPr>
      </xdr:nvSpPr>
      <xdr:spPr bwMode="auto">
        <a:xfrm>
          <a:off x="11287125" y="23164800"/>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666750</xdr:colOff>
      <xdr:row>97</xdr:row>
      <xdr:rowOff>123825</xdr:rowOff>
    </xdr:from>
    <xdr:to>
      <xdr:col>19</xdr:col>
      <xdr:colOff>666750</xdr:colOff>
      <xdr:row>100</xdr:row>
      <xdr:rowOff>76200</xdr:rowOff>
    </xdr:to>
    <xdr:sp macro="" textlink="">
      <xdr:nvSpPr>
        <xdr:cNvPr id="184992" name="Line 39">
          <a:extLst>
            <a:ext uri="{FF2B5EF4-FFF2-40B4-BE49-F238E27FC236}">
              <a16:creationId xmlns:a16="http://schemas.microsoft.com/office/drawing/2014/main" id="{00000000-0008-0000-0100-0000A0D20200}"/>
            </a:ext>
          </a:extLst>
        </xdr:cNvPr>
        <xdr:cNvSpPr>
          <a:spLocks noChangeShapeType="1"/>
        </xdr:cNvSpPr>
      </xdr:nvSpPr>
      <xdr:spPr bwMode="auto">
        <a:xfrm>
          <a:off x="13239750" y="23155275"/>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97</xdr:row>
      <xdr:rowOff>123825</xdr:rowOff>
    </xdr:from>
    <xdr:to>
      <xdr:col>22</xdr:col>
      <xdr:colOff>438150</xdr:colOff>
      <xdr:row>100</xdr:row>
      <xdr:rowOff>76200</xdr:rowOff>
    </xdr:to>
    <xdr:sp macro="" textlink="">
      <xdr:nvSpPr>
        <xdr:cNvPr id="184993" name="Line 40">
          <a:extLst>
            <a:ext uri="{FF2B5EF4-FFF2-40B4-BE49-F238E27FC236}">
              <a16:creationId xmlns:a16="http://schemas.microsoft.com/office/drawing/2014/main" id="{00000000-0008-0000-0100-0000A1D20200}"/>
            </a:ext>
          </a:extLst>
        </xdr:cNvPr>
        <xdr:cNvSpPr>
          <a:spLocks noChangeShapeType="1"/>
        </xdr:cNvSpPr>
      </xdr:nvSpPr>
      <xdr:spPr bwMode="auto">
        <a:xfrm flipH="1">
          <a:off x="15097125" y="23155275"/>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285750</xdr:colOff>
      <xdr:row>97</xdr:row>
      <xdr:rowOff>104775</xdr:rowOff>
    </xdr:from>
    <xdr:to>
      <xdr:col>27</xdr:col>
      <xdr:colOff>285750</xdr:colOff>
      <xdr:row>100</xdr:row>
      <xdr:rowOff>76200</xdr:rowOff>
    </xdr:to>
    <xdr:sp macro="" textlink="">
      <xdr:nvSpPr>
        <xdr:cNvPr id="184994" name="Line 41">
          <a:extLst>
            <a:ext uri="{FF2B5EF4-FFF2-40B4-BE49-F238E27FC236}">
              <a16:creationId xmlns:a16="http://schemas.microsoft.com/office/drawing/2014/main" id="{00000000-0008-0000-0100-0000A2D20200}"/>
            </a:ext>
          </a:extLst>
        </xdr:cNvPr>
        <xdr:cNvSpPr>
          <a:spLocks noChangeShapeType="1"/>
        </xdr:cNvSpPr>
      </xdr:nvSpPr>
      <xdr:spPr bwMode="auto">
        <a:xfrm>
          <a:off x="17021175" y="23136225"/>
          <a:ext cx="0" cy="704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942975</xdr:colOff>
      <xdr:row>13</xdr:row>
      <xdr:rowOff>142875</xdr:rowOff>
    </xdr:from>
    <xdr:to>
      <xdr:col>15</xdr:col>
      <xdr:colOff>942975</xdr:colOff>
      <xdr:row>17</xdr:row>
      <xdr:rowOff>85725</xdr:rowOff>
    </xdr:to>
    <xdr:sp macro="" textlink="">
      <xdr:nvSpPr>
        <xdr:cNvPr id="184995" name="Line 42">
          <a:extLst>
            <a:ext uri="{FF2B5EF4-FFF2-40B4-BE49-F238E27FC236}">
              <a16:creationId xmlns:a16="http://schemas.microsoft.com/office/drawing/2014/main" id="{00000000-0008-0000-0100-0000A3D20200}"/>
            </a:ext>
          </a:extLst>
        </xdr:cNvPr>
        <xdr:cNvSpPr>
          <a:spLocks noChangeShapeType="1"/>
        </xdr:cNvSpPr>
      </xdr:nvSpPr>
      <xdr:spPr bwMode="auto">
        <a:xfrm>
          <a:off x="11268075" y="3467100"/>
          <a:ext cx="0" cy="666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647700</xdr:colOff>
      <xdr:row>14</xdr:row>
      <xdr:rowOff>0</xdr:rowOff>
    </xdr:from>
    <xdr:to>
      <xdr:col>19</xdr:col>
      <xdr:colOff>647700</xdr:colOff>
      <xdr:row>17</xdr:row>
      <xdr:rowOff>85725</xdr:rowOff>
    </xdr:to>
    <xdr:sp macro="" textlink="">
      <xdr:nvSpPr>
        <xdr:cNvPr id="184996" name="Line 43">
          <a:extLst>
            <a:ext uri="{FF2B5EF4-FFF2-40B4-BE49-F238E27FC236}">
              <a16:creationId xmlns:a16="http://schemas.microsoft.com/office/drawing/2014/main" id="{00000000-0008-0000-0100-0000A4D20200}"/>
            </a:ext>
          </a:extLst>
        </xdr:cNvPr>
        <xdr:cNvSpPr>
          <a:spLocks noChangeShapeType="1"/>
        </xdr:cNvSpPr>
      </xdr:nvSpPr>
      <xdr:spPr bwMode="auto">
        <a:xfrm>
          <a:off x="13220700" y="3476625"/>
          <a:ext cx="0" cy="657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466725</xdr:colOff>
      <xdr:row>13</xdr:row>
      <xdr:rowOff>133350</xdr:rowOff>
    </xdr:from>
    <xdr:to>
      <xdr:col>22</xdr:col>
      <xdr:colOff>466725</xdr:colOff>
      <xdr:row>17</xdr:row>
      <xdr:rowOff>85725</xdr:rowOff>
    </xdr:to>
    <xdr:sp macro="" textlink="">
      <xdr:nvSpPr>
        <xdr:cNvPr id="184997" name="Line 44">
          <a:extLst>
            <a:ext uri="{FF2B5EF4-FFF2-40B4-BE49-F238E27FC236}">
              <a16:creationId xmlns:a16="http://schemas.microsoft.com/office/drawing/2014/main" id="{00000000-0008-0000-0100-0000A5D20200}"/>
            </a:ext>
          </a:extLst>
        </xdr:cNvPr>
        <xdr:cNvSpPr>
          <a:spLocks noChangeShapeType="1"/>
        </xdr:cNvSpPr>
      </xdr:nvSpPr>
      <xdr:spPr bwMode="auto">
        <a:xfrm>
          <a:off x="15135225" y="3457575"/>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209550</xdr:colOff>
      <xdr:row>13</xdr:row>
      <xdr:rowOff>142875</xdr:rowOff>
    </xdr:from>
    <xdr:to>
      <xdr:col>27</xdr:col>
      <xdr:colOff>209550</xdr:colOff>
      <xdr:row>17</xdr:row>
      <xdr:rowOff>85725</xdr:rowOff>
    </xdr:to>
    <xdr:sp macro="" textlink="">
      <xdr:nvSpPr>
        <xdr:cNvPr id="184998" name="Line 45">
          <a:extLst>
            <a:ext uri="{FF2B5EF4-FFF2-40B4-BE49-F238E27FC236}">
              <a16:creationId xmlns:a16="http://schemas.microsoft.com/office/drawing/2014/main" id="{00000000-0008-0000-0100-0000A6D20200}"/>
            </a:ext>
          </a:extLst>
        </xdr:cNvPr>
        <xdr:cNvSpPr>
          <a:spLocks noChangeShapeType="1"/>
        </xdr:cNvSpPr>
      </xdr:nvSpPr>
      <xdr:spPr bwMode="auto">
        <a:xfrm>
          <a:off x="16944975" y="3467100"/>
          <a:ext cx="0" cy="666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962025</xdr:colOff>
      <xdr:row>97</xdr:row>
      <xdr:rowOff>133350</xdr:rowOff>
    </xdr:from>
    <xdr:to>
      <xdr:col>15</xdr:col>
      <xdr:colOff>962025</xdr:colOff>
      <xdr:row>100</xdr:row>
      <xdr:rowOff>76200</xdr:rowOff>
    </xdr:to>
    <xdr:sp macro="" textlink="">
      <xdr:nvSpPr>
        <xdr:cNvPr id="184999" name="Line 46">
          <a:extLst>
            <a:ext uri="{FF2B5EF4-FFF2-40B4-BE49-F238E27FC236}">
              <a16:creationId xmlns:a16="http://schemas.microsoft.com/office/drawing/2014/main" id="{00000000-0008-0000-0100-0000A7D20200}"/>
            </a:ext>
          </a:extLst>
        </xdr:cNvPr>
        <xdr:cNvSpPr>
          <a:spLocks noChangeShapeType="1"/>
        </xdr:cNvSpPr>
      </xdr:nvSpPr>
      <xdr:spPr bwMode="auto">
        <a:xfrm>
          <a:off x="11287125" y="23164800"/>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666750</xdr:colOff>
      <xdr:row>97</xdr:row>
      <xdr:rowOff>123825</xdr:rowOff>
    </xdr:from>
    <xdr:to>
      <xdr:col>19</xdr:col>
      <xdr:colOff>666750</xdr:colOff>
      <xdr:row>100</xdr:row>
      <xdr:rowOff>76200</xdr:rowOff>
    </xdr:to>
    <xdr:sp macro="" textlink="">
      <xdr:nvSpPr>
        <xdr:cNvPr id="185000" name="Line 47">
          <a:extLst>
            <a:ext uri="{FF2B5EF4-FFF2-40B4-BE49-F238E27FC236}">
              <a16:creationId xmlns:a16="http://schemas.microsoft.com/office/drawing/2014/main" id="{00000000-0008-0000-0100-0000A8D20200}"/>
            </a:ext>
          </a:extLst>
        </xdr:cNvPr>
        <xdr:cNvSpPr>
          <a:spLocks noChangeShapeType="1"/>
        </xdr:cNvSpPr>
      </xdr:nvSpPr>
      <xdr:spPr bwMode="auto">
        <a:xfrm>
          <a:off x="13239750" y="23155275"/>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97</xdr:row>
      <xdr:rowOff>123825</xdr:rowOff>
    </xdr:from>
    <xdr:to>
      <xdr:col>22</xdr:col>
      <xdr:colOff>438150</xdr:colOff>
      <xdr:row>100</xdr:row>
      <xdr:rowOff>76200</xdr:rowOff>
    </xdr:to>
    <xdr:sp macro="" textlink="">
      <xdr:nvSpPr>
        <xdr:cNvPr id="185001" name="Line 48">
          <a:extLst>
            <a:ext uri="{FF2B5EF4-FFF2-40B4-BE49-F238E27FC236}">
              <a16:creationId xmlns:a16="http://schemas.microsoft.com/office/drawing/2014/main" id="{00000000-0008-0000-0100-0000A9D20200}"/>
            </a:ext>
          </a:extLst>
        </xdr:cNvPr>
        <xdr:cNvSpPr>
          <a:spLocks noChangeShapeType="1"/>
        </xdr:cNvSpPr>
      </xdr:nvSpPr>
      <xdr:spPr bwMode="auto">
        <a:xfrm flipH="1">
          <a:off x="15097125" y="23155275"/>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295275</xdr:colOff>
      <xdr:row>97</xdr:row>
      <xdr:rowOff>104775</xdr:rowOff>
    </xdr:from>
    <xdr:to>
      <xdr:col>27</xdr:col>
      <xdr:colOff>295275</xdr:colOff>
      <xdr:row>100</xdr:row>
      <xdr:rowOff>76200</xdr:rowOff>
    </xdr:to>
    <xdr:sp macro="" textlink="">
      <xdr:nvSpPr>
        <xdr:cNvPr id="185002" name="Line 49">
          <a:extLst>
            <a:ext uri="{FF2B5EF4-FFF2-40B4-BE49-F238E27FC236}">
              <a16:creationId xmlns:a16="http://schemas.microsoft.com/office/drawing/2014/main" id="{00000000-0008-0000-0100-0000AAD20200}"/>
            </a:ext>
          </a:extLst>
        </xdr:cNvPr>
        <xdr:cNvSpPr>
          <a:spLocks noChangeShapeType="1"/>
        </xdr:cNvSpPr>
      </xdr:nvSpPr>
      <xdr:spPr bwMode="auto">
        <a:xfrm>
          <a:off x="17030700" y="23136225"/>
          <a:ext cx="0" cy="704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694497</xdr:colOff>
      <xdr:row>33</xdr:row>
      <xdr:rowOff>1242</xdr:rowOff>
    </xdr:from>
    <xdr:to>
      <xdr:col>6</xdr:col>
      <xdr:colOff>694497</xdr:colOff>
      <xdr:row>33</xdr:row>
      <xdr:rowOff>1242</xdr:rowOff>
    </xdr:to>
    <xdr:sp macro="" textlink="">
      <xdr:nvSpPr>
        <xdr:cNvPr id="22530" name="Text Box 2">
          <a:extLst>
            <a:ext uri="{FF2B5EF4-FFF2-40B4-BE49-F238E27FC236}">
              <a16:creationId xmlns:a16="http://schemas.microsoft.com/office/drawing/2014/main" id="{00000000-0008-0000-0200-000002580000}"/>
            </a:ext>
          </a:extLst>
        </xdr:cNvPr>
        <xdr:cNvSpPr txBox="1">
          <a:spLocks noChangeArrowheads="1"/>
        </xdr:cNvSpPr>
      </xdr:nvSpPr>
      <xdr:spPr bwMode="auto">
        <a:xfrm>
          <a:off x="5943600" y="7648575"/>
          <a:ext cx="0" cy="0"/>
        </a:xfrm>
        <a:prstGeom prst="rect">
          <a:avLst/>
        </a:prstGeom>
        <a:solidFill>
          <a:srgbClr val="FFFFFF"/>
        </a:solidFill>
        <a:ln w="9525">
          <a:noFill/>
          <a:miter lim="800000"/>
          <a:headEnd/>
          <a:tailEnd/>
        </a:ln>
      </xdr:spPr>
      <xdr:txBody>
        <a:bodyPr vertOverflow="clip" vert="vert270" wrap="square" lIns="0" tIns="0" rIns="36576" bIns="22860" anchor="b" upright="1"/>
        <a:lstStyle/>
        <a:p>
          <a:pPr algn="l" rtl="0">
            <a:defRPr sz="1000"/>
          </a:pPr>
          <a:r>
            <a:rPr lang="de-DE" sz="1200" b="0" i="0" u="none" strike="noStrike" baseline="0">
              <a:solidFill>
                <a:srgbClr val="000000"/>
              </a:solidFill>
              <a:latin typeface="B Ludwigsburg Trade Gothic Lt"/>
            </a:rPr>
            <a:t>Absender:</a:t>
          </a:r>
          <a:endParaRPr lang="de-DE" sz="1000" b="0" i="0" u="none" strike="noStrike" baseline="0">
            <a:solidFill>
              <a:srgbClr val="000000"/>
            </a:solidFill>
            <a:latin typeface="B Ludwigsburg Trade Gothic Lt"/>
          </a:endParaRPr>
        </a:p>
        <a:p>
          <a:pPr algn="l" rtl="0">
            <a:defRPr sz="1000"/>
          </a:pPr>
          <a:r>
            <a:rPr lang="de-DE" sz="900" b="0" i="0" u="none" strike="noStrike" baseline="0">
              <a:solidFill>
                <a:srgbClr val="000000"/>
              </a:solidFill>
              <a:latin typeface="B Ludwigsburg Trade Gothic Lt"/>
            </a:rPr>
            <a:t>(Bitte korrigieren, falls umseitige Adresse nicht richtig ist.)</a:t>
          </a:r>
        </a:p>
      </xdr:txBody>
    </xdr:sp>
    <xdr:clientData/>
  </xdr:twoCellAnchor>
  <xdr:twoCellAnchor>
    <xdr:from>
      <xdr:col>7</xdr:col>
      <xdr:colOff>0</xdr:colOff>
      <xdr:row>33</xdr:row>
      <xdr:rowOff>0</xdr:rowOff>
    </xdr:from>
    <xdr:to>
      <xdr:col>7</xdr:col>
      <xdr:colOff>0</xdr:colOff>
      <xdr:row>33</xdr:row>
      <xdr:rowOff>0</xdr:rowOff>
    </xdr:to>
    <xdr:sp macro="" textlink="">
      <xdr:nvSpPr>
        <xdr:cNvPr id="185986" name="Line 3">
          <a:extLst>
            <a:ext uri="{FF2B5EF4-FFF2-40B4-BE49-F238E27FC236}">
              <a16:creationId xmlns:a16="http://schemas.microsoft.com/office/drawing/2014/main" id="{00000000-0008-0000-0200-000082D60200}"/>
            </a:ext>
          </a:extLst>
        </xdr:cNvPr>
        <xdr:cNvSpPr>
          <a:spLocks noChangeShapeType="1"/>
        </xdr:cNvSpPr>
      </xdr:nvSpPr>
      <xdr:spPr bwMode="auto">
        <a:xfrm flipH="1">
          <a:off x="5915025" y="7648575"/>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694497</xdr:colOff>
      <xdr:row>33</xdr:row>
      <xdr:rowOff>1242</xdr:rowOff>
    </xdr:from>
    <xdr:to>
      <xdr:col>6</xdr:col>
      <xdr:colOff>694497</xdr:colOff>
      <xdr:row>33</xdr:row>
      <xdr:rowOff>1242</xdr:rowOff>
    </xdr:to>
    <xdr:sp macro="" textlink="">
      <xdr:nvSpPr>
        <xdr:cNvPr id="22532" name="Text Box 4">
          <a:extLst>
            <a:ext uri="{FF2B5EF4-FFF2-40B4-BE49-F238E27FC236}">
              <a16:creationId xmlns:a16="http://schemas.microsoft.com/office/drawing/2014/main" id="{00000000-0008-0000-0200-000004580000}"/>
            </a:ext>
          </a:extLst>
        </xdr:cNvPr>
        <xdr:cNvSpPr txBox="1">
          <a:spLocks noChangeArrowheads="1"/>
        </xdr:cNvSpPr>
      </xdr:nvSpPr>
      <xdr:spPr bwMode="auto">
        <a:xfrm>
          <a:off x="5943600" y="7648575"/>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B i t t e   h i e r   f a l t e n</a:t>
          </a:r>
        </a:p>
      </xdr:txBody>
    </xdr:sp>
    <xdr:clientData/>
  </xdr:twoCellAnchor>
  <xdr:twoCellAnchor>
    <xdr:from>
      <xdr:col>6</xdr:col>
      <xdr:colOff>694497</xdr:colOff>
      <xdr:row>33</xdr:row>
      <xdr:rowOff>1242</xdr:rowOff>
    </xdr:from>
    <xdr:to>
      <xdr:col>6</xdr:col>
      <xdr:colOff>694497</xdr:colOff>
      <xdr:row>33</xdr:row>
      <xdr:rowOff>1242</xdr:rowOff>
    </xdr:to>
    <xdr:sp macro="" textlink="">
      <xdr:nvSpPr>
        <xdr:cNvPr id="22533" name="Text Box 5">
          <a:extLst>
            <a:ext uri="{FF2B5EF4-FFF2-40B4-BE49-F238E27FC236}">
              <a16:creationId xmlns:a16="http://schemas.microsoft.com/office/drawing/2014/main" id="{00000000-0008-0000-0200-000005580000}"/>
            </a:ext>
          </a:extLst>
        </xdr:cNvPr>
        <xdr:cNvSpPr txBox="1">
          <a:spLocks noChangeArrowheads="1"/>
        </xdr:cNvSpPr>
      </xdr:nvSpPr>
      <xdr:spPr bwMode="auto">
        <a:xfrm flipH="1">
          <a:off x="5943600" y="7648575"/>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Ihre Rückantwort an uns ist bereits für den Versand in einer DIN-lang Festerbriefhülle vorbereitet.</a:t>
          </a:r>
        </a:p>
      </xdr:txBody>
    </xdr:sp>
    <xdr:clientData/>
  </xdr:twoCellAnchor>
  <xdr:twoCellAnchor>
    <xdr:from>
      <xdr:col>7</xdr:col>
      <xdr:colOff>0</xdr:colOff>
      <xdr:row>33</xdr:row>
      <xdr:rowOff>0</xdr:rowOff>
    </xdr:from>
    <xdr:to>
      <xdr:col>7</xdr:col>
      <xdr:colOff>0</xdr:colOff>
      <xdr:row>33</xdr:row>
      <xdr:rowOff>0</xdr:rowOff>
    </xdr:to>
    <xdr:sp macro="" textlink="">
      <xdr:nvSpPr>
        <xdr:cNvPr id="185989" name="Line 6">
          <a:extLst>
            <a:ext uri="{FF2B5EF4-FFF2-40B4-BE49-F238E27FC236}">
              <a16:creationId xmlns:a16="http://schemas.microsoft.com/office/drawing/2014/main" id="{00000000-0008-0000-0200-000085D60200}"/>
            </a:ext>
          </a:extLst>
        </xdr:cNvPr>
        <xdr:cNvSpPr>
          <a:spLocks noChangeShapeType="1"/>
        </xdr:cNvSpPr>
      </xdr:nvSpPr>
      <xdr:spPr bwMode="auto">
        <a:xfrm flipH="1" flipV="1">
          <a:off x="5915025" y="7648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694497</xdr:colOff>
      <xdr:row>32</xdr:row>
      <xdr:rowOff>14080</xdr:rowOff>
    </xdr:from>
    <xdr:to>
      <xdr:col>6</xdr:col>
      <xdr:colOff>694497</xdr:colOff>
      <xdr:row>32</xdr:row>
      <xdr:rowOff>14080</xdr:rowOff>
    </xdr:to>
    <xdr:sp macro="" textlink="">
      <xdr:nvSpPr>
        <xdr:cNvPr id="22536" name="Text Box 8">
          <a:extLst>
            <a:ext uri="{FF2B5EF4-FFF2-40B4-BE49-F238E27FC236}">
              <a16:creationId xmlns:a16="http://schemas.microsoft.com/office/drawing/2014/main" id="{00000000-0008-0000-0200-000008580000}"/>
            </a:ext>
          </a:extLst>
        </xdr:cNvPr>
        <xdr:cNvSpPr txBox="1">
          <a:spLocks noChangeArrowheads="1"/>
        </xdr:cNvSpPr>
      </xdr:nvSpPr>
      <xdr:spPr bwMode="auto">
        <a:xfrm>
          <a:off x="5943600" y="7439025"/>
          <a:ext cx="0" cy="0"/>
        </a:xfrm>
        <a:prstGeom prst="rect">
          <a:avLst/>
        </a:prstGeom>
        <a:solidFill>
          <a:srgbClr val="FFFFFF"/>
        </a:solidFill>
        <a:ln w="9525">
          <a:noFill/>
          <a:miter lim="800000"/>
          <a:headEnd/>
          <a:tailEnd/>
        </a:ln>
      </xdr:spPr>
      <xdr:txBody>
        <a:bodyPr vertOverflow="clip" vert="vert270" wrap="square" lIns="0" tIns="0" rIns="36576" bIns="22860" anchor="b" upright="1"/>
        <a:lstStyle/>
        <a:p>
          <a:pPr algn="l" rtl="0">
            <a:defRPr sz="1000"/>
          </a:pPr>
          <a:r>
            <a:rPr lang="de-DE" sz="1200" b="0" i="0" u="none" strike="noStrike" baseline="0">
              <a:solidFill>
                <a:srgbClr val="000000"/>
              </a:solidFill>
              <a:latin typeface="B Ludwigsburg Trade Gothic Lt"/>
            </a:rPr>
            <a:t>Absender:</a:t>
          </a:r>
          <a:endParaRPr lang="de-DE" sz="1000" b="0" i="0" u="none" strike="noStrike" baseline="0">
            <a:solidFill>
              <a:srgbClr val="000000"/>
            </a:solidFill>
            <a:latin typeface="B Ludwigsburg Trade Gothic Lt"/>
          </a:endParaRPr>
        </a:p>
        <a:p>
          <a:pPr algn="l" rtl="0">
            <a:defRPr sz="1000"/>
          </a:pPr>
          <a:r>
            <a:rPr lang="de-DE" sz="900" b="0" i="0" u="none" strike="noStrike" baseline="0">
              <a:solidFill>
                <a:srgbClr val="000000"/>
              </a:solidFill>
              <a:latin typeface="B Ludwigsburg Trade Gothic Lt"/>
            </a:rPr>
            <a:t>(Bitte korrigieren, falls umseitige Adresse nicht richtig ist.)</a:t>
          </a:r>
        </a:p>
      </xdr:txBody>
    </xdr:sp>
    <xdr:clientData/>
  </xdr:twoCellAnchor>
  <xdr:twoCellAnchor>
    <xdr:from>
      <xdr:col>7</xdr:col>
      <xdr:colOff>0</xdr:colOff>
      <xdr:row>32</xdr:row>
      <xdr:rowOff>0</xdr:rowOff>
    </xdr:from>
    <xdr:to>
      <xdr:col>7</xdr:col>
      <xdr:colOff>0</xdr:colOff>
      <xdr:row>32</xdr:row>
      <xdr:rowOff>0</xdr:rowOff>
    </xdr:to>
    <xdr:sp macro="" textlink="">
      <xdr:nvSpPr>
        <xdr:cNvPr id="185991" name="Line 9">
          <a:extLst>
            <a:ext uri="{FF2B5EF4-FFF2-40B4-BE49-F238E27FC236}">
              <a16:creationId xmlns:a16="http://schemas.microsoft.com/office/drawing/2014/main" id="{00000000-0008-0000-0200-000087D60200}"/>
            </a:ext>
          </a:extLst>
        </xdr:cNvPr>
        <xdr:cNvSpPr>
          <a:spLocks noChangeShapeType="1"/>
        </xdr:cNvSpPr>
      </xdr:nvSpPr>
      <xdr:spPr bwMode="auto">
        <a:xfrm flipH="1">
          <a:off x="5915025" y="7439025"/>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694497</xdr:colOff>
      <xdr:row>32</xdr:row>
      <xdr:rowOff>14080</xdr:rowOff>
    </xdr:from>
    <xdr:to>
      <xdr:col>6</xdr:col>
      <xdr:colOff>694497</xdr:colOff>
      <xdr:row>32</xdr:row>
      <xdr:rowOff>14080</xdr:rowOff>
    </xdr:to>
    <xdr:sp macro="" textlink="">
      <xdr:nvSpPr>
        <xdr:cNvPr id="22538" name="Text Box 10">
          <a:extLst>
            <a:ext uri="{FF2B5EF4-FFF2-40B4-BE49-F238E27FC236}">
              <a16:creationId xmlns:a16="http://schemas.microsoft.com/office/drawing/2014/main" id="{00000000-0008-0000-0200-00000A580000}"/>
            </a:ext>
          </a:extLst>
        </xdr:cNvPr>
        <xdr:cNvSpPr txBox="1">
          <a:spLocks noChangeArrowheads="1"/>
        </xdr:cNvSpPr>
      </xdr:nvSpPr>
      <xdr:spPr bwMode="auto">
        <a:xfrm>
          <a:off x="5943600" y="7439025"/>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B i t t e   h i e r   f a l t e n</a:t>
          </a:r>
        </a:p>
      </xdr:txBody>
    </xdr:sp>
    <xdr:clientData/>
  </xdr:twoCellAnchor>
  <xdr:twoCellAnchor>
    <xdr:from>
      <xdr:col>6</xdr:col>
      <xdr:colOff>694497</xdr:colOff>
      <xdr:row>32</xdr:row>
      <xdr:rowOff>14080</xdr:rowOff>
    </xdr:from>
    <xdr:to>
      <xdr:col>6</xdr:col>
      <xdr:colOff>694497</xdr:colOff>
      <xdr:row>32</xdr:row>
      <xdr:rowOff>14080</xdr:rowOff>
    </xdr:to>
    <xdr:sp macro="" textlink="">
      <xdr:nvSpPr>
        <xdr:cNvPr id="22539" name="Text Box 11">
          <a:extLst>
            <a:ext uri="{FF2B5EF4-FFF2-40B4-BE49-F238E27FC236}">
              <a16:creationId xmlns:a16="http://schemas.microsoft.com/office/drawing/2014/main" id="{00000000-0008-0000-0200-00000B580000}"/>
            </a:ext>
          </a:extLst>
        </xdr:cNvPr>
        <xdr:cNvSpPr txBox="1">
          <a:spLocks noChangeArrowheads="1"/>
        </xdr:cNvSpPr>
      </xdr:nvSpPr>
      <xdr:spPr bwMode="auto">
        <a:xfrm flipH="1">
          <a:off x="5943600" y="7439025"/>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Ihre Rückantwort an uns ist bereits für den Versand in einer DIN-lang Festerbriefhülle vorbereitet.</a:t>
          </a:r>
        </a:p>
      </xdr:txBody>
    </xdr:sp>
    <xdr:clientData/>
  </xdr:twoCellAnchor>
  <xdr:twoCellAnchor>
    <xdr:from>
      <xdr:col>7</xdr:col>
      <xdr:colOff>0</xdr:colOff>
      <xdr:row>32</xdr:row>
      <xdr:rowOff>0</xdr:rowOff>
    </xdr:from>
    <xdr:to>
      <xdr:col>7</xdr:col>
      <xdr:colOff>0</xdr:colOff>
      <xdr:row>32</xdr:row>
      <xdr:rowOff>0</xdr:rowOff>
    </xdr:to>
    <xdr:sp macro="" textlink="">
      <xdr:nvSpPr>
        <xdr:cNvPr id="185994" name="Line 12">
          <a:extLst>
            <a:ext uri="{FF2B5EF4-FFF2-40B4-BE49-F238E27FC236}">
              <a16:creationId xmlns:a16="http://schemas.microsoft.com/office/drawing/2014/main" id="{00000000-0008-0000-0200-00008AD60200}"/>
            </a:ext>
          </a:extLst>
        </xdr:cNvPr>
        <xdr:cNvSpPr>
          <a:spLocks noChangeShapeType="1"/>
        </xdr:cNvSpPr>
      </xdr:nvSpPr>
      <xdr:spPr bwMode="auto">
        <a:xfrm flipH="1" flipV="1">
          <a:off x="5915025" y="7439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xdr:row>
      <xdr:rowOff>133350</xdr:rowOff>
    </xdr:from>
    <xdr:to>
      <xdr:col>3</xdr:col>
      <xdr:colOff>66675</xdr:colOff>
      <xdr:row>4</xdr:row>
      <xdr:rowOff>38100</xdr:rowOff>
    </xdr:to>
    <xdr:pic>
      <xdr:nvPicPr>
        <xdr:cNvPr id="185995" name="Logo1" descr="LUBU_RGB">
          <a:extLst>
            <a:ext uri="{FF2B5EF4-FFF2-40B4-BE49-F238E27FC236}">
              <a16:creationId xmlns:a16="http://schemas.microsoft.com/office/drawing/2014/main" id="{00000000-0008-0000-0200-00008BD6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304800"/>
          <a:ext cx="22193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xdr:from>
      <xdr:col>6</xdr:col>
      <xdr:colOff>657225</xdr:colOff>
      <xdr:row>30</xdr:row>
      <xdr:rowOff>171450</xdr:rowOff>
    </xdr:from>
    <xdr:to>
      <xdr:col>7</xdr:col>
      <xdr:colOff>942975</xdr:colOff>
      <xdr:row>30</xdr:row>
      <xdr:rowOff>171450</xdr:rowOff>
    </xdr:to>
    <xdr:sp macro="" textlink="">
      <xdr:nvSpPr>
        <xdr:cNvPr id="185996" name="Line 24">
          <a:extLst>
            <a:ext uri="{FF2B5EF4-FFF2-40B4-BE49-F238E27FC236}">
              <a16:creationId xmlns:a16="http://schemas.microsoft.com/office/drawing/2014/main" id="{00000000-0008-0000-0200-00008CD60200}"/>
            </a:ext>
          </a:extLst>
        </xdr:cNvPr>
        <xdr:cNvSpPr>
          <a:spLocks noChangeShapeType="1"/>
        </xdr:cNvSpPr>
      </xdr:nvSpPr>
      <xdr:spPr bwMode="auto">
        <a:xfrm>
          <a:off x="5514975" y="7134225"/>
          <a:ext cx="13430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657225</xdr:colOff>
      <xdr:row>64</xdr:row>
      <xdr:rowOff>171450</xdr:rowOff>
    </xdr:from>
    <xdr:to>
      <xdr:col>7</xdr:col>
      <xdr:colOff>942975</xdr:colOff>
      <xdr:row>64</xdr:row>
      <xdr:rowOff>171450</xdr:rowOff>
    </xdr:to>
    <xdr:sp macro="" textlink="">
      <xdr:nvSpPr>
        <xdr:cNvPr id="185997" name="Line 24">
          <a:extLst>
            <a:ext uri="{FF2B5EF4-FFF2-40B4-BE49-F238E27FC236}">
              <a16:creationId xmlns:a16="http://schemas.microsoft.com/office/drawing/2014/main" id="{00000000-0008-0000-0200-00008DD60200}"/>
            </a:ext>
          </a:extLst>
        </xdr:cNvPr>
        <xdr:cNvSpPr>
          <a:spLocks noChangeShapeType="1"/>
        </xdr:cNvSpPr>
      </xdr:nvSpPr>
      <xdr:spPr bwMode="auto">
        <a:xfrm>
          <a:off x="5514975" y="15192375"/>
          <a:ext cx="13430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657225</xdr:colOff>
      <xdr:row>96</xdr:row>
      <xdr:rowOff>171450</xdr:rowOff>
    </xdr:from>
    <xdr:to>
      <xdr:col>7</xdr:col>
      <xdr:colOff>942975</xdr:colOff>
      <xdr:row>96</xdr:row>
      <xdr:rowOff>171450</xdr:rowOff>
    </xdr:to>
    <xdr:sp macro="" textlink="">
      <xdr:nvSpPr>
        <xdr:cNvPr id="185998" name="Line 24">
          <a:extLst>
            <a:ext uri="{FF2B5EF4-FFF2-40B4-BE49-F238E27FC236}">
              <a16:creationId xmlns:a16="http://schemas.microsoft.com/office/drawing/2014/main" id="{00000000-0008-0000-0200-00008ED60200}"/>
            </a:ext>
          </a:extLst>
        </xdr:cNvPr>
        <xdr:cNvSpPr>
          <a:spLocks noChangeShapeType="1"/>
        </xdr:cNvSpPr>
      </xdr:nvSpPr>
      <xdr:spPr bwMode="auto">
        <a:xfrm>
          <a:off x="5514975" y="22917150"/>
          <a:ext cx="13430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657225</xdr:colOff>
      <xdr:row>128</xdr:row>
      <xdr:rowOff>171450</xdr:rowOff>
    </xdr:from>
    <xdr:to>
      <xdr:col>7</xdr:col>
      <xdr:colOff>942975</xdr:colOff>
      <xdr:row>128</xdr:row>
      <xdr:rowOff>171450</xdr:rowOff>
    </xdr:to>
    <xdr:sp macro="" textlink="">
      <xdr:nvSpPr>
        <xdr:cNvPr id="185999" name="Line 24">
          <a:extLst>
            <a:ext uri="{FF2B5EF4-FFF2-40B4-BE49-F238E27FC236}">
              <a16:creationId xmlns:a16="http://schemas.microsoft.com/office/drawing/2014/main" id="{00000000-0008-0000-0200-00008FD60200}"/>
            </a:ext>
          </a:extLst>
        </xdr:cNvPr>
        <xdr:cNvSpPr>
          <a:spLocks noChangeShapeType="1"/>
        </xdr:cNvSpPr>
      </xdr:nvSpPr>
      <xdr:spPr bwMode="auto">
        <a:xfrm>
          <a:off x="5514975" y="30641925"/>
          <a:ext cx="13430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952500</xdr:colOff>
      <xdr:row>5</xdr:row>
      <xdr:rowOff>123825</xdr:rowOff>
    </xdr:from>
    <xdr:to>
      <xdr:col>15</xdr:col>
      <xdr:colOff>952500</xdr:colOff>
      <xdr:row>7</xdr:row>
      <xdr:rowOff>219075</xdr:rowOff>
    </xdr:to>
    <xdr:sp macro="" textlink="">
      <xdr:nvSpPr>
        <xdr:cNvPr id="186000" name="Line 17">
          <a:extLst>
            <a:ext uri="{FF2B5EF4-FFF2-40B4-BE49-F238E27FC236}">
              <a16:creationId xmlns:a16="http://schemas.microsoft.com/office/drawing/2014/main" id="{00000000-0008-0000-0200-000090D60200}"/>
            </a:ext>
          </a:extLst>
        </xdr:cNvPr>
        <xdr:cNvSpPr>
          <a:spLocks noChangeShapeType="1"/>
        </xdr:cNvSpPr>
      </xdr:nvSpPr>
      <xdr:spPr bwMode="auto">
        <a:xfrm>
          <a:off x="11277600" y="132397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657225</xdr:colOff>
      <xdr:row>5</xdr:row>
      <xdr:rowOff>114300</xdr:rowOff>
    </xdr:from>
    <xdr:to>
      <xdr:col>19</xdr:col>
      <xdr:colOff>657225</xdr:colOff>
      <xdr:row>7</xdr:row>
      <xdr:rowOff>219075</xdr:rowOff>
    </xdr:to>
    <xdr:sp macro="" textlink="">
      <xdr:nvSpPr>
        <xdr:cNvPr id="186001" name="Line 18">
          <a:extLst>
            <a:ext uri="{FF2B5EF4-FFF2-40B4-BE49-F238E27FC236}">
              <a16:creationId xmlns:a16="http://schemas.microsoft.com/office/drawing/2014/main" id="{00000000-0008-0000-0200-000091D60200}"/>
            </a:ext>
          </a:extLst>
        </xdr:cNvPr>
        <xdr:cNvSpPr>
          <a:spLocks noChangeShapeType="1"/>
        </xdr:cNvSpPr>
      </xdr:nvSpPr>
      <xdr:spPr bwMode="auto">
        <a:xfrm>
          <a:off x="13230225" y="1314450"/>
          <a:ext cx="0" cy="590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457200</xdr:colOff>
      <xdr:row>5</xdr:row>
      <xdr:rowOff>104775</xdr:rowOff>
    </xdr:from>
    <xdr:to>
      <xdr:col>22</xdr:col>
      <xdr:colOff>457200</xdr:colOff>
      <xdr:row>7</xdr:row>
      <xdr:rowOff>209550</xdr:rowOff>
    </xdr:to>
    <xdr:sp macro="" textlink="">
      <xdr:nvSpPr>
        <xdr:cNvPr id="186002" name="Line 19">
          <a:extLst>
            <a:ext uri="{FF2B5EF4-FFF2-40B4-BE49-F238E27FC236}">
              <a16:creationId xmlns:a16="http://schemas.microsoft.com/office/drawing/2014/main" id="{00000000-0008-0000-0200-000092D60200}"/>
            </a:ext>
          </a:extLst>
        </xdr:cNvPr>
        <xdr:cNvSpPr>
          <a:spLocks noChangeShapeType="1"/>
        </xdr:cNvSpPr>
      </xdr:nvSpPr>
      <xdr:spPr bwMode="auto">
        <a:xfrm>
          <a:off x="15125700" y="1304925"/>
          <a:ext cx="0" cy="590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200025</xdr:colOff>
      <xdr:row>5</xdr:row>
      <xdr:rowOff>104775</xdr:rowOff>
    </xdr:from>
    <xdr:to>
      <xdr:col>27</xdr:col>
      <xdr:colOff>200025</xdr:colOff>
      <xdr:row>7</xdr:row>
      <xdr:rowOff>209550</xdr:rowOff>
    </xdr:to>
    <xdr:sp macro="" textlink="">
      <xdr:nvSpPr>
        <xdr:cNvPr id="186003" name="Line 20">
          <a:extLst>
            <a:ext uri="{FF2B5EF4-FFF2-40B4-BE49-F238E27FC236}">
              <a16:creationId xmlns:a16="http://schemas.microsoft.com/office/drawing/2014/main" id="{00000000-0008-0000-0200-000093D60200}"/>
            </a:ext>
          </a:extLst>
        </xdr:cNvPr>
        <xdr:cNvSpPr>
          <a:spLocks noChangeShapeType="1"/>
        </xdr:cNvSpPr>
      </xdr:nvSpPr>
      <xdr:spPr bwMode="auto">
        <a:xfrm>
          <a:off x="16935450" y="1304925"/>
          <a:ext cx="0" cy="590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1009650</xdr:colOff>
      <xdr:row>31</xdr:row>
      <xdr:rowOff>95250</xdr:rowOff>
    </xdr:from>
    <xdr:to>
      <xdr:col>15</xdr:col>
      <xdr:colOff>1019175</xdr:colOff>
      <xdr:row>34</xdr:row>
      <xdr:rowOff>219075</xdr:rowOff>
    </xdr:to>
    <xdr:sp macro="" textlink="">
      <xdr:nvSpPr>
        <xdr:cNvPr id="186004" name="Line 21">
          <a:extLst>
            <a:ext uri="{FF2B5EF4-FFF2-40B4-BE49-F238E27FC236}">
              <a16:creationId xmlns:a16="http://schemas.microsoft.com/office/drawing/2014/main" id="{00000000-0008-0000-0200-000094D60200}"/>
            </a:ext>
          </a:extLst>
        </xdr:cNvPr>
        <xdr:cNvSpPr>
          <a:spLocks noChangeShapeType="1"/>
        </xdr:cNvSpPr>
      </xdr:nvSpPr>
      <xdr:spPr bwMode="auto">
        <a:xfrm>
          <a:off x="11334750" y="7343775"/>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676275</xdr:colOff>
      <xdr:row>31</xdr:row>
      <xdr:rowOff>95250</xdr:rowOff>
    </xdr:from>
    <xdr:to>
      <xdr:col>19</xdr:col>
      <xdr:colOff>676275</xdr:colOff>
      <xdr:row>34</xdr:row>
      <xdr:rowOff>219075</xdr:rowOff>
    </xdr:to>
    <xdr:sp macro="" textlink="">
      <xdr:nvSpPr>
        <xdr:cNvPr id="186005" name="Line 22">
          <a:extLst>
            <a:ext uri="{FF2B5EF4-FFF2-40B4-BE49-F238E27FC236}">
              <a16:creationId xmlns:a16="http://schemas.microsoft.com/office/drawing/2014/main" id="{00000000-0008-0000-0200-000095D60200}"/>
            </a:ext>
          </a:extLst>
        </xdr:cNvPr>
        <xdr:cNvSpPr>
          <a:spLocks noChangeShapeType="1"/>
        </xdr:cNvSpPr>
      </xdr:nvSpPr>
      <xdr:spPr bwMode="auto">
        <a:xfrm>
          <a:off x="13249275" y="7343775"/>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31</xdr:row>
      <xdr:rowOff>104775</xdr:rowOff>
    </xdr:from>
    <xdr:to>
      <xdr:col>22</xdr:col>
      <xdr:colOff>428625</xdr:colOff>
      <xdr:row>34</xdr:row>
      <xdr:rowOff>228600</xdr:rowOff>
    </xdr:to>
    <xdr:sp macro="" textlink="">
      <xdr:nvSpPr>
        <xdr:cNvPr id="186006" name="Line 23">
          <a:extLst>
            <a:ext uri="{FF2B5EF4-FFF2-40B4-BE49-F238E27FC236}">
              <a16:creationId xmlns:a16="http://schemas.microsoft.com/office/drawing/2014/main" id="{00000000-0008-0000-0200-000096D60200}"/>
            </a:ext>
          </a:extLst>
        </xdr:cNvPr>
        <xdr:cNvSpPr>
          <a:spLocks noChangeShapeType="1"/>
        </xdr:cNvSpPr>
      </xdr:nvSpPr>
      <xdr:spPr bwMode="auto">
        <a:xfrm>
          <a:off x="15097125" y="7353300"/>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247650</xdr:colOff>
      <xdr:row>31</xdr:row>
      <xdr:rowOff>104775</xdr:rowOff>
    </xdr:from>
    <xdr:to>
      <xdr:col>27</xdr:col>
      <xdr:colOff>247650</xdr:colOff>
      <xdr:row>34</xdr:row>
      <xdr:rowOff>238125</xdr:rowOff>
    </xdr:to>
    <xdr:sp macro="" textlink="">
      <xdr:nvSpPr>
        <xdr:cNvPr id="186007" name="Line 24">
          <a:extLst>
            <a:ext uri="{FF2B5EF4-FFF2-40B4-BE49-F238E27FC236}">
              <a16:creationId xmlns:a16="http://schemas.microsoft.com/office/drawing/2014/main" id="{00000000-0008-0000-0200-000097D60200}"/>
            </a:ext>
          </a:extLst>
        </xdr:cNvPr>
        <xdr:cNvSpPr>
          <a:spLocks noChangeShapeType="1"/>
        </xdr:cNvSpPr>
      </xdr:nvSpPr>
      <xdr:spPr bwMode="auto">
        <a:xfrm>
          <a:off x="16983075" y="7353300"/>
          <a:ext cx="0" cy="695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962025</xdr:colOff>
      <xdr:row>65</xdr:row>
      <xdr:rowOff>133350</xdr:rowOff>
    </xdr:from>
    <xdr:to>
      <xdr:col>15</xdr:col>
      <xdr:colOff>962025</xdr:colOff>
      <xdr:row>68</xdr:row>
      <xdr:rowOff>76200</xdr:rowOff>
    </xdr:to>
    <xdr:sp macro="" textlink="">
      <xdr:nvSpPr>
        <xdr:cNvPr id="186008" name="Line 25">
          <a:extLst>
            <a:ext uri="{FF2B5EF4-FFF2-40B4-BE49-F238E27FC236}">
              <a16:creationId xmlns:a16="http://schemas.microsoft.com/office/drawing/2014/main" id="{00000000-0008-0000-0200-000098D60200}"/>
            </a:ext>
          </a:extLst>
        </xdr:cNvPr>
        <xdr:cNvSpPr>
          <a:spLocks noChangeShapeType="1"/>
        </xdr:cNvSpPr>
      </xdr:nvSpPr>
      <xdr:spPr bwMode="auto">
        <a:xfrm>
          <a:off x="11287125" y="15440025"/>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666750</xdr:colOff>
      <xdr:row>65</xdr:row>
      <xdr:rowOff>123825</xdr:rowOff>
    </xdr:from>
    <xdr:to>
      <xdr:col>19</xdr:col>
      <xdr:colOff>666750</xdr:colOff>
      <xdr:row>68</xdr:row>
      <xdr:rowOff>76200</xdr:rowOff>
    </xdr:to>
    <xdr:sp macro="" textlink="">
      <xdr:nvSpPr>
        <xdr:cNvPr id="186009" name="Line 26">
          <a:extLst>
            <a:ext uri="{FF2B5EF4-FFF2-40B4-BE49-F238E27FC236}">
              <a16:creationId xmlns:a16="http://schemas.microsoft.com/office/drawing/2014/main" id="{00000000-0008-0000-0200-000099D60200}"/>
            </a:ext>
          </a:extLst>
        </xdr:cNvPr>
        <xdr:cNvSpPr>
          <a:spLocks noChangeShapeType="1"/>
        </xdr:cNvSpPr>
      </xdr:nvSpPr>
      <xdr:spPr bwMode="auto">
        <a:xfrm>
          <a:off x="13239750" y="15430500"/>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65</xdr:row>
      <xdr:rowOff>123825</xdr:rowOff>
    </xdr:from>
    <xdr:to>
      <xdr:col>22</xdr:col>
      <xdr:colOff>438150</xdr:colOff>
      <xdr:row>68</xdr:row>
      <xdr:rowOff>76200</xdr:rowOff>
    </xdr:to>
    <xdr:sp macro="" textlink="">
      <xdr:nvSpPr>
        <xdr:cNvPr id="186010" name="Line 27">
          <a:extLst>
            <a:ext uri="{FF2B5EF4-FFF2-40B4-BE49-F238E27FC236}">
              <a16:creationId xmlns:a16="http://schemas.microsoft.com/office/drawing/2014/main" id="{00000000-0008-0000-0200-00009AD60200}"/>
            </a:ext>
          </a:extLst>
        </xdr:cNvPr>
        <xdr:cNvSpPr>
          <a:spLocks noChangeShapeType="1"/>
        </xdr:cNvSpPr>
      </xdr:nvSpPr>
      <xdr:spPr bwMode="auto">
        <a:xfrm flipH="1">
          <a:off x="15097125" y="15430500"/>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295275</xdr:colOff>
      <xdr:row>65</xdr:row>
      <xdr:rowOff>104775</xdr:rowOff>
    </xdr:from>
    <xdr:to>
      <xdr:col>27</xdr:col>
      <xdr:colOff>295275</xdr:colOff>
      <xdr:row>68</xdr:row>
      <xdr:rowOff>76200</xdr:rowOff>
    </xdr:to>
    <xdr:sp macro="" textlink="">
      <xdr:nvSpPr>
        <xdr:cNvPr id="186011" name="Line 28">
          <a:extLst>
            <a:ext uri="{FF2B5EF4-FFF2-40B4-BE49-F238E27FC236}">
              <a16:creationId xmlns:a16="http://schemas.microsoft.com/office/drawing/2014/main" id="{00000000-0008-0000-0200-00009BD60200}"/>
            </a:ext>
          </a:extLst>
        </xdr:cNvPr>
        <xdr:cNvSpPr>
          <a:spLocks noChangeShapeType="1"/>
        </xdr:cNvSpPr>
      </xdr:nvSpPr>
      <xdr:spPr bwMode="auto">
        <a:xfrm>
          <a:off x="17030700" y="15411450"/>
          <a:ext cx="0" cy="704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962025</xdr:colOff>
      <xdr:row>97</xdr:row>
      <xdr:rowOff>133350</xdr:rowOff>
    </xdr:from>
    <xdr:to>
      <xdr:col>15</xdr:col>
      <xdr:colOff>962025</xdr:colOff>
      <xdr:row>100</xdr:row>
      <xdr:rowOff>76200</xdr:rowOff>
    </xdr:to>
    <xdr:sp macro="" textlink="">
      <xdr:nvSpPr>
        <xdr:cNvPr id="186012" name="Line 29">
          <a:extLst>
            <a:ext uri="{FF2B5EF4-FFF2-40B4-BE49-F238E27FC236}">
              <a16:creationId xmlns:a16="http://schemas.microsoft.com/office/drawing/2014/main" id="{00000000-0008-0000-0200-00009CD60200}"/>
            </a:ext>
          </a:extLst>
        </xdr:cNvPr>
        <xdr:cNvSpPr>
          <a:spLocks noChangeShapeType="1"/>
        </xdr:cNvSpPr>
      </xdr:nvSpPr>
      <xdr:spPr bwMode="auto">
        <a:xfrm>
          <a:off x="11287125" y="23164800"/>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666750</xdr:colOff>
      <xdr:row>97</xdr:row>
      <xdr:rowOff>123825</xdr:rowOff>
    </xdr:from>
    <xdr:to>
      <xdr:col>19</xdr:col>
      <xdr:colOff>666750</xdr:colOff>
      <xdr:row>100</xdr:row>
      <xdr:rowOff>76200</xdr:rowOff>
    </xdr:to>
    <xdr:sp macro="" textlink="">
      <xdr:nvSpPr>
        <xdr:cNvPr id="186013" name="Line 30">
          <a:extLst>
            <a:ext uri="{FF2B5EF4-FFF2-40B4-BE49-F238E27FC236}">
              <a16:creationId xmlns:a16="http://schemas.microsoft.com/office/drawing/2014/main" id="{00000000-0008-0000-0200-00009DD60200}"/>
            </a:ext>
          </a:extLst>
        </xdr:cNvPr>
        <xdr:cNvSpPr>
          <a:spLocks noChangeShapeType="1"/>
        </xdr:cNvSpPr>
      </xdr:nvSpPr>
      <xdr:spPr bwMode="auto">
        <a:xfrm>
          <a:off x="13239750" y="23155275"/>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97</xdr:row>
      <xdr:rowOff>123825</xdr:rowOff>
    </xdr:from>
    <xdr:to>
      <xdr:col>22</xdr:col>
      <xdr:colOff>438150</xdr:colOff>
      <xdr:row>100</xdr:row>
      <xdr:rowOff>76200</xdr:rowOff>
    </xdr:to>
    <xdr:sp macro="" textlink="">
      <xdr:nvSpPr>
        <xdr:cNvPr id="186014" name="Line 31">
          <a:extLst>
            <a:ext uri="{FF2B5EF4-FFF2-40B4-BE49-F238E27FC236}">
              <a16:creationId xmlns:a16="http://schemas.microsoft.com/office/drawing/2014/main" id="{00000000-0008-0000-0200-00009ED60200}"/>
            </a:ext>
          </a:extLst>
        </xdr:cNvPr>
        <xdr:cNvSpPr>
          <a:spLocks noChangeShapeType="1"/>
        </xdr:cNvSpPr>
      </xdr:nvSpPr>
      <xdr:spPr bwMode="auto">
        <a:xfrm flipH="1">
          <a:off x="15097125" y="23155275"/>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962025</xdr:colOff>
      <xdr:row>97</xdr:row>
      <xdr:rowOff>133350</xdr:rowOff>
    </xdr:from>
    <xdr:to>
      <xdr:col>15</xdr:col>
      <xdr:colOff>962025</xdr:colOff>
      <xdr:row>100</xdr:row>
      <xdr:rowOff>76200</xdr:rowOff>
    </xdr:to>
    <xdr:sp macro="" textlink="">
      <xdr:nvSpPr>
        <xdr:cNvPr id="186015" name="Line 38">
          <a:extLst>
            <a:ext uri="{FF2B5EF4-FFF2-40B4-BE49-F238E27FC236}">
              <a16:creationId xmlns:a16="http://schemas.microsoft.com/office/drawing/2014/main" id="{00000000-0008-0000-0200-00009FD60200}"/>
            </a:ext>
          </a:extLst>
        </xdr:cNvPr>
        <xdr:cNvSpPr>
          <a:spLocks noChangeShapeType="1"/>
        </xdr:cNvSpPr>
      </xdr:nvSpPr>
      <xdr:spPr bwMode="auto">
        <a:xfrm>
          <a:off x="11287125" y="23164800"/>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666750</xdr:colOff>
      <xdr:row>97</xdr:row>
      <xdr:rowOff>123825</xdr:rowOff>
    </xdr:from>
    <xdr:to>
      <xdr:col>19</xdr:col>
      <xdr:colOff>666750</xdr:colOff>
      <xdr:row>100</xdr:row>
      <xdr:rowOff>76200</xdr:rowOff>
    </xdr:to>
    <xdr:sp macro="" textlink="">
      <xdr:nvSpPr>
        <xdr:cNvPr id="186016" name="Line 39">
          <a:extLst>
            <a:ext uri="{FF2B5EF4-FFF2-40B4-BE49-F238E27FC236}">
              <a16:creationId xmlns:a16="http://schemas.microsoft.com/office/drawing/2014/main" id="{00000000-0008-0000-0200-0000A0D60200}"/>
            </a:ext>
          </a:extLst>
        </xdr:cNvPr>
        <xdr:cNvSpPr>
          <a:spLocks noChangeShapeType="1"/>
        </xdr:cNvSpPr>
      </xdr:nvSpPr>
      <xdr:spPr bwMode="auto">
        <a:xfrm>
          <a:off x="13239750" y="23155275"/>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97</xdr:row>
      <xdr:rowOff>123825</xdr:rowOff>
    </xdr:from>
    <xdr:to>
      <xdr:col>22</xdr:col>
      <xdr:colOff>438150</xdr:colOff>
      <xdr:row>100</xdr:row>
      <xdr:rowOff>76200</xdr:rowOff>
    </xdr:to>
    <xdr:sp macro="" textlink="">
      <xdr:nvSpPr>
        <xdr:cNvPr id="186017" name="Line 40">
          <a:extLst>
            <a:ext uri="{FF2B5EF4-FFF2-40B4-BE49-F238E27FC236}">
              <a16:creationId xmlns:a16="http://schemas.microsoft.com/office/drawing/2014/main" id="{00000000-0008-0000-0200-0000A1D60200}"/>
            </a:ext>
          </a:extLst>
        </xdr:cNvPr>
        <xdr:cNvSpPr>
          <a:spLocks noChangeShapeType="1"/>
        </xdr:cNvSpPr>
      </xdr:nvSpPr>
      <xdr:spPr bwMode="auto">
        <a:xfrm flipH="1">
          <a:off x="15097125" y="23155275"/>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285750</xdr:colOff>
      <xdr:row>97</xdr:row>
      <xdr:rowOff>104775</xdr:rowOff>
    </xdr:from>
    <xdr:to>
      <xdr:col>27</xdr:col>
      <xdr:colOff>285750</xdr:colOff>
      <xdr:row>100</xdr:row>
      <xdr:rowOff>76200</xdr:rowOff>
    </xdr:to>
    <xdr:sp macro="" textlink="">
      <xdr:nvSpPr>
        <xdr:cNvPr id="186018" name="Line 41">
          <a:extLst>
            <a:ext uri="{FF2B5EF4-FFF2-40B4-BE49-F238E27FC236}">
              <a16:creationId xmlns:a16="http://schemas.microsoft.com/office/drawing/2014/main" id="{00000000-0008-0000-0200-0000A2D60200}"/>
            </a:ext>
          </a:extLst>
        </xdr:cNvPr>
        <xdr:cNvSpPr>
          <a:spLocks noChangeShapeType="1"/>
        </xdr:cNvSpPr>
      </xdr:nvSpPr>
      <xdr:spPr bwMode="auto">
        <a:xfrm>
          <a:off x="17021175" y="23136225"/>
          <a:ext cx="0" cy="704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942975</xdr:colOff>
      <xdr:row>13</xdr:row>
      <xdr:rowOff>142875</xdr:rowOff>
    </xdr:from>
    <xdr:to>
      <xdr:col>15</xdr:col>
      <xdr:colOff>942975</xdr:colOff>
      <xdr:row>17</xdr:row>
      <xdr:rowOff>85725</xdr:rowOff>
    </xdr:to>
    <xdr:sp macro="" textlink="">
      <xdr:nvSpPr>
        <xdr:cNvPr id="186019" name="Line 42">
          <a:extLst>
            <a:ext uri="{FF2B5EF4-FFF2-40B4-BE49-F238E27FC236}">
              <a16:creationId xmlns:a16="http://schemas.microsoft.com/office/drawing/2014/main" id="{00000000-0008-0000-0200-0000A3D60200}"/>
            </a:ext>
          </a:extLst>
        </xdr:cNvPr>
        <xdr:cNvSpPr>
          <a:spLocks noChangeShapeType="1"/>
        </xdr:cNvSpPr>
      </xdr:nvSpPr>
      <xdr:spPr bwMode="auto">
        <a:xfrm>
          <a:off x="11268075" y="3467100"/>
          <a:ext cx="0" cy="666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647700</xdr:colOff>
      <xdr:row>14</xdr:row>
      <xdr:rowOff>0</xdr:rowOff>
    </xdr:from>
    <xdr:to>
      <xdr:col>19</xdr:col>
      <xdr:colOff>647700</xdr:colOff>
      <xdr:row>17</xdr:row>
      <xdr:rowOff>85725</xdr:rowOff>
    </xdr:to>
    <xdr:sp macro="" textlink="">
      <xdr:nvSpPr>
        <xdr:cNvPr id="186020" name="Line 43">
          <a:extLst>
            <a:ext uri="{FF2B5EF4-FFF2-40B4-BE49-F238E27FC236}">
              <a16:creationId xmlns:a16="http://schemas.microsoft.com/office/drawing/2014/main" id="{00000000-0008-0000-0200-0000A4D60200}"/>
            </a:ext>
          </a:extLst>
        </xdr:cNvPr>
        <xdr:cNvSpPr>
          <a:spLocks noChangeShapeType="1"/>
        </xdr:cNvSpPr>
      </xdr:nvSpPr>
      <xdr:spPr bwMode="auto">
        <a:xfrm>
          <a:off x="13220700" y="3476625"/>
          <a:ext cx="0" cy="657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466725</xdr:colOff>
      <xdr:row>13</xdr:row>
      <xdr:rowOff>133350</xdr:rowOff>
    </xdr:from>
    <xdr:to>
      <xdr:col>22</xdr:col>
      <xdr:colOff>466725</xdr:colOff>
      <xdr:row>17</xdr:row>
      <xdr:rowOff>85725</xdr:rowOff>
    </xdr:to>
    <xdr:sp macro="" textlink="">
      <xdr:nvSpPr>
        <xdr:cNvPr id="186021" name="Line 44">
          <a:extLst>
            <a:ext uri="{FF2B5EF4-FFF2-40B4-BE49-F238E27FC236}">
              <a16:creationId xmlns:a16="http://schemas.microsoft.com/office/drawing/2014/main" id="{00000000-0008-0000-0200-0000A5D60200}"/>
            </a:ext>
          </a:extLst>
        </xdr:cNvPr>
        <xdr:cNvSpPr>
          <a:spLocks noChangeShapeType="1"/>
        </xdr:cNvSpPr>
      </xdr:nvSpPr>
      <xdr:spPr bwMode="auto">
        <a:xfrm>
          <a:off x="15135225" y="3457575"/>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209550</xdr:colOff>
      <xdr:row>13</xdr:row>
      <xdr:rowOff>142875</xdr:rowOff>
    </xdr:from>
    <xdr:to>
      <xdr:col>27</xdr:col>
      <xdr:colOff>209550</xdr:colOff>
      <xdr:row>17</xdr:row>
      <xdr:rowOff>85725</xdr:rowOff>
    </xdr:to>
    <xdr:sp macro="" textlink="">
      <xdr:nvSpPr>
        <xdr:cNvPr id="186022" name="Line 45">
          <a:extLst>
            <a:ext uri="{FF2B5EF4-FFF2-40B4-BE49-F238E27FC236}">
              <a16:creationId xmlns:a16="http://schemas.microsoft.com/office/drawing/2014/main" id="{00000000-0008-0000-0200-0000A6D60200}"/>
            </a:ext>
          </a:extLst>
        </xdr:cNvPr>
        <xdr:cNvSpPr>
          <a:spLocks noChangeShapeType="1"/>
        </xdr:cNvSpPr>
      </xdr:nvSpPr>
      <xdr:spPr bwMode="auto">
        <a:xfrm>
          <a:off x="16944975" y="3467100"/>
          <a:ext cx="0" cy="666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962025</xdr:colOff>
      <xdr:row>97</xdr:row>
      <xdr:rowOff>133350</xdr:rowOff>
    </xdr:from>
    <xdr:to>
      <xdr:col>15</xdr:col>
      <xdr:colOff>962025</xdr:colOff>
      <xdr:row>100</xdr:row>
      <xdr:rowOff>76200</xdr:rowOff>
    </xdr:to>
    <xdr:sp macro="" textlink="">
      <xdr:nvSpPr>
        <xdr:cNvPr id="186023" name="Line 46">
          <a:extLst>
            <a:ext uri="{FF2B5EF4-FFF2-40B4-BE49-F238E27FC236}">
              <a16:creationId xmlns:a16="http://schemas.microsoft.com/office/drawing/2014/main" id="{00000000-0008-0000-0200-0000A7D60200}"/>
            </a:ext>
          </a:extLst>
        </xdr:cNvPr>
        <xdr:cNvSpPr>
          <a:spLocks noChangeShapeType="1"/>
        </xdr:cNvSpPr>
      </xdr:nvSpPr>
      <xdr:spPr bwMode="auto">
        <a:xfrm>
          <a:off x="11287125" y="23164800"/>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666750</xdr:colOff>
      <xdr:row>97</xdr:row>
      <xdr:rowOff>123825</xdr:rowOff>
    </xdr:from>
    <xdr:to>
      <xdr:col>19</xdr:col>
      <xdr:colOff>666750</xdr:colOff>
      <xdr:row>100</xdr:row>
      <xdr:rowOff>76200</xdr:rowOff>
    </xdr:to>
    <xdr:sp macro="" textlink="">
      <xdr:nvSpPr>
        <xdr:cNvPr id="186024" name="Line 47">
          <a:extLst>
            <a:ext uri="{FF2B5EF4-FFF2-40B4-BE49-F238E27FC236}">
              <a16:creationId xmlns:a16="http://schemas.microsoft.com/office/drawing/2014/main" id="{00000000-0008-0000-0200-0000A8D60200}"/>
            </a:ext>
          </a:extLst>
        </xdr:cNvPr>
        <xdr:cNvSpPr>
          <a:spLocks noChangeShapeType="1"/>
        </xdr:cNvSpPr>
      </xdr:nvSpPr>
      <xdr:spPr bwMode="auto">
        <a:xfrm>
          <a:off x="13239750" y="23155275"/>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97</xdr:row>
      <xdr:rowOff>123825</xdr:rowOff>
    </xdr:from>
    <xdr:to>
      <xdr:col>22</xdr:col>
      <xdr:colOff>438150</xdr:colOff>
      <xdr:row>100</xdr:row>
      <xdr:rowOff>76200</xdr:rowOff>
    </xdr:to>
    <xdr:sp macro="" textlink="">
      <xdr:nvSpPr>
        <xdr:cNvPr id="186025" name="Line 48">
          <a:extLst>
            <a:ext uri="{FF2B5EF4-FFF2-40B4-BE49-F238E27FC236}">
              <a16:creationId xmlns:a16="http://schemas.microsoft.com/office/drawing/2014/main" id="{00000000-0008-0000-0200-0000A9D60200}"/>
            </a:ext>
          </a:extLst>
        </xdr:cNvPr>
        <xdr:cNvSpPr>
          <a:spLocks noChangeShapeType="1"/>
        </xdr:cNvSpPr>
      </xdr:nvSpPr>
      <xdr:spPr bwMode="auto">
        <a:xfrm flipH="1">
          <a:off x="15097125" y="23155275"/>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295275</xdr:colOff>
      <xdr:row>97</xdr:row>
      <xdr:rowOff>104775</xdr:rowOff>
    </xdr:from>
    <xdr:to>
      <xdr:col>27</xdr:col>
      <xdr:colOff>295275</xdr:colOff>
      <xdr:row>100</xdr:row>
      <xdr:rowOff>76200</xdr:rowOff>
    </xdr:to>
    <xdr:sp macro="" textlink="">
      <xdr:nvSpPr>
        <xdr:cNvPr id="186026" name="Line 49">
          <a:extLst>
            <a:ext uri="{FF2B5EF4-FFF2-40B4-BE49-F238E27FC236}">
              <a16:creationId xmlns:a16="http://schemas.microsoft.com/office/drawing/2014/main" id="{00000000-0008-0000-0200-0000AAD60200}"/>
            </a:ext>
          </a:extLst>
        </xdr:cNvPr>
        <xdr:cNvSpPr>
          <a:spLocks noChangeShapeType="1"/>
        </xdr:cNvSpPr>
      </xdr:nvSpPr>
      <xdr:spPr bwMode="auto">
        <a:xfrm>
          <a:off x="17030700" y="23136225"/>
          <a:ext cx="0" cy="704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694497</xdr:colOff>
      <xdr:row>33</xdr:row>
      <xdr:rowOff>1242</xdr:rowOff>
    </xdr:from>
    <xdr:to>
      <xdr:col>6</xdr:col>
      <xdr:colOff>694497</xdr:colOff>
      <xdr:row>33</xdr:row>
      <xdr:rowOff>1242</xdr:rowOff>
    </xdr:to>
    <xdr:sp macro="" textlink="">
      <xdr:nvSpPr>
        <xdr:cNvPr id="22530" name="Text Box 2">
          <a:extLst>
            <a:ext uri="{FF2B5EF4-FFF2-40B4-BE49-F238E27FC236}">
              <a16:creationId xmlns:a16="http://schemas.microsoft.com/office/drawing/2014/main" id="{00000000-0008-0000-0300-000002580000}"/>
            </a:ext>
          </a:extLst>
        </xdr:cNvPr>
        <xdr:cNvSpPr txBox="1">
          <a:spLocks noChangeArrowheads="1"/>
        </xdr:cNvSpPr>
      </xdr:nvSpPr>
      <xdr:spPr bwMode="auto">
        <a:xfrm>
          <a:off x="5943600" y="7648575"/>
          <a:ext cx="0" cy="0"/>
        </a:xfrm>
        <a:prstGeom prst="rect">
          <a:avLst/>
        </a:prstGeom>
        <a:solidFill>
          <a:srgbClr val="FFFFFF"/>
        </a:solidFill>
        <a:ln w="9525">
          <a:noFill/>
          <a:miter lim="800000"/>
          <a:headEnd/>
          <a:tailEnd/>
        </a:ln>
      </xdr:spPr>
      <xdr:txBody>
        <a:bodyPr vertOverflow="clip" vert="vert270" wrap="square" lIns="0" tIns="0" rIns="36576" bIns="22860" anchor="b" upright="1"/>
        <a:lstStyle/>
        <a:p>
          <a:pPr algn="l" rtl="0">
            <a:defRPr sz="1000"/>
          </a:pPr>
          <a:r>
            <a:rPr lang="de-DE" sz="1200" b="0" i="0" u="none" strike="noStrike" baseline="0">
              <a:solidFill>
                <a:srgbClr val="000000"/>
              </a:solidFill>
              <a:latin typeface="B Ludwigsburg Trade Gothic Lt"/>
            </a:rPr>
            <a:t>Absender:</a:t>
          </a:r>
          <a:endParaRPr lang="de-DE" sz="1000" b="0" i="0" u="none" strike="noStrike" baseline="0">
            <a:solidFill>
              <a:srgbClr val="000000"/>
            </a:solidFill>
            <a:latin typeface="B Ludwigsburg Trade Gothic Lt"/>
          </a:endParaRPr>
        </a:p>
        <a:p>
          <a:pPr algn="l" rtl="0">
            <a:defRPr sz="1000"/>
          </a:pPr>
          <a:r>
            <a:rPr lang="de-DE" sz="900" b="0" i="0" u="none" strike="noStrike" baseline="0">
              <a:solidFill>
                <a:srgbClr val="000000"/>
              </a:solidFill>
              <a:latin typeface="B Ludwigsburg Trade Gothic Lt"/>
            </a:rPr>
            <a:t>(Bitte korrigieren, falls umseitige Adresse nicht richtig ist.)</a:t>
          </a:r>
        </a:p>
      </xdr:txBody>
    </xdr:sp>
    <xdr:clientData/>
  </xdr:twoCellAnchor>
  <xdr:twoCellAnchor>
    <xdr:from>
      <xdr:col>7</xdr:col>
      <xdr:colOff>0</xdr:colOff>
      <xdr:row>33</xdr:row>
      <xdr:rowOff>0</xdr:rowOff>
    </xdr:from>
    <xdr:to>
      <xdr:col>7</xdr:col>
      <xdr:colOff>0</xdr:colOff>
      <xdr:row>33</xdr:row>
      <xdr:rowOff>0</xdr:rowOff>
    </xdr:to>
    <xdr:sp macro="" textlink="">
      <xdr:nvSpPr>
        <xdr:cNvPr id="187010" name="Line 3">
          <a:extLst>
            <a:ext uri="{FF2B5EF4-FFF2-40B4-BE49-F238E27FC236}">
              <a16:creationId xmlns:a16="http://schemas.microsoft.com/office/drawing/2014/main" id="{00000000-0008-0000-0300-000082DA0200}"/>
            </a:ext>
          </a:extLst>
        </xdr:cNvPr>
        <xdr:cNvSpPr>
          <a:spLocks noChangeShapeType="1"/>
        </xdr:cNvSpPr>
      </xdr:nvSpPr>
      <xdr:spPr bwMode="auto">
        <a:xfrm flipH="1">
          <a:off x="5915025" y="7648575"/>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694497</xdr:colOff>
      <xdr:row>33</xdr:row>
      <xdr:rowOff>1242</xdr:rowOff>
    </xdr:from>
    <xdr:to>
      <xdr:col>6</xdr:col>
      <xdr:colOff>694497</xdr:colOff>
      <xdr:row>33</xdr:row>
      <xdr:rowOff>1242</xdr:rowOff>
    </xdr:to>
    <xdr:sp macro="" textlink="">
      <xdr:nvSpPr>
        <xdr:cNvPr id="22532" name="Text Box 4">
          <a:extLst>
            <a:ext uri="{FF2B5EF4-FFF2-40B4-BE49-F238E27FC236}">
              <a16:creationId xmlns:a16="http://schemas.microsoft.com/office/drawing/2014/main" id="{00000000-0008-0000-0300-000004580000}"/>
            </a:ext>
          </a:extLst>
        </xdr:cNvPr>
        <xdr:cNvSpPr txBox="1">
          <a:spLocks noChangeArrowheads="1"/>
        </xdr:cNvSpPr>
      </xdr:nvSpPr>
      <xdr:spPr bwMode="auto">
        <a:xfrm>
          <a:off x="5943600" y="7648575"/>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B i t t e   h i e r   f a l t e n</a:t>
          </a:r>
        </a:p>
      </xdr:txBody>
    </xdr:sp>
    <xdr:clientData/>
  </xdr:twoCellAnchor>
  <xdr:twoCellAnchor>
    <xdr:from>
      <xdr:col>6</xdr:col>
      <xdr:colOff>694497</xdr:colOff>
      <xdr:row>33</xdr:row>
      <xdr:rowOff>1242</xdr:rowOff>
    </xdr:from>
    <xdr:to>
      <xdr:col>6</xdr:col>
      <xdr:colOff>694497</xdr:colOff>
      <xdr:row>33</xdr:row>
      <xdr:rowOff>1242</xdr:rowOff>
    </xdr:to>
    <xdr:sp macro="" textlink="">
      <xdr:nvSpPr>
        <xdr:cNvPr id="22533" name="Text Box 5">
          <a:extLst>
            <a:ext uri="{FF2B5EF4-FFF2-40B4-BE49-F238E27FC236}">
              <a16:creationId xmlns:a16="http://schemas.microsoft.com/office/drawing/2014/main" id="{00000000-0008-0000-0300-000005580000}"/>
            </a:ext>
          </a:extLst>
        </xdr:cNvPr>
        <xdr:cNvSpPr txBox="1">
          <a:spLocks noChangeArrowheads="1"/>
        </xdr:cNvSpPr>
      </xdr:nvSpPr>
      <xdr:spPr bwMode="auto">
        <a:xfrm flipH="1">
          <a:off x="5943600" y="7648575"/>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Ihre Rückantwort an uns ist bereits für den Versand in einer DIN-lang Festerbriefhülle vorbereitet.</a:t>
          </a:r>
        </a:p>
      </xdr:txBody>
    </xdr:sp>
    <xdr:clientData/>
  </xdr:twoCellAnchor>
  <xdr:twoCellAnchor>
    <xdr:from>
      <xdr:col>7</xdr:col>
      <xdr:colOff>0</xdr:colOff>
      <xdr:row>33</xdr:row>
      <xdr:rowOff>0</xdr:rowOff>
    </xdr:from>
    <xdr:to>
      <xdr:col>7</xdr:col>
      <xdr:colOff>0</xdr:colOff>
      <xdr:row>33</xdr:row>
      <xdr:rowOff>0</xdr:rowOff>
    </xdr:to>
    <xdr:sp macro="" textlink="">
      <xdr:nvSpPr>
        <xdr:cNvPr id="187013" name="Line 6">
          <a:extLst>
            <a:ext uri="{FF2B5EF4-FFF2-40B4-BE49-F238E27FC236}">
              <a16:creationId xmlns:a16="http://schemas.microsoft.com/office/drawing/2014/main" id="{00000000-0008-0000-0300-000085DA0200}"/>
            </a:ext>
          </a:extLst>
        </xdr:cNvPr>
        <xdr:cNvSpPr>
          <a:spLocks noChangeShapeType="1"/>
        </xdr:cNvSpPr>
      </xdr:nvSpPr>
      <xdr:spPr bwMode="auto">
        <a:xfrm flipH="1" flipV="1">
          <a:off x="5915025" y="7648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694497</xdr:colOff>
      <xdr:row>32</xdr:row>
      <xdr:rowOff>14080</xdr:rowOff>
    </xdr:from>
    <xdr:to>
      <xdr:col>6</xdr:col>
      <xdr:colOff>694497</xdr:colOff>
      <xdr:row>32</xdr:row>
      <xdr:rowOff>14080</xdr:rowOff>
    </xdr:to>
    <xdr:sp macro="" textlink="">
      <xdr:nvSpPr>
        <xdr:cNvPr id="22536" name="Text Box 8">
          <a:extLst>
            <a:ext uri="{FF2B5EF4-FFF2-40B4-BE49-F238E27FC236}">
              <a16:creationId xmlns:a16="http://schemas.microsoft.com/office/drawing/2014/main" id="{00000000-0008-0000-0300-000008580000}"/>
            </a:ext>
          </a:extLst>
        </xdr:cNvPr>
        <xdr:cNvSpPr txBox="1">
          <a:spLocks noChangeArrowheads="1"/>
        </xdr:cNvSpPr>
      </xdr:nvSpPr>
      <xdr:spPr bwMode="auto">
        <a:xfrm>
          <a:off x="5943600" y="7439025"/>
          <a:ext cx="0" cy="0"/>
        </a:xfrm>
        <a:prstGeom prst="rect">
          <a:avLst/>
        </a:prstGeom>
        <a:solidFill>
          <a:srgbClr val="FFFFFF"/>
        </a:solidFill>
        <a:ln w="9525">
          <a:noFill/>
          <a:miter lim="800000"/>
          <a:headEnd/>
          <a:tailEnd/>
        </a:ln>
      </xdr:spPr>
      <xdr:txBody>
        <a:bodyPr vertOverflow="clip" vert="vert270" wrap="square" lIns="0" tIns="0" rIns="36576" bIns="22860" anchor="b" upright="1"/>
        <a:lstStyle/>
        <a:p>
          <a:pPr algn="l" rtl="0">
            <a:defRPr sz="1000"/>
          </a:pPr>
          <a:r>
            <a:rPr lang="de-DE" sz="1200" b="0" i="0" u="none" strike="noStrike" baseline="0">
              <a:solidFill>
                <a:srgbClr val="000000"/>
              </a:solidFill>
              <a:latin typeface="B Ludwigsburg Trade Gothic Lt"/>
            </a:rPr>
            <a:t>Absender:</a:t>
          </a:r>
          <a:endParaRPr lang="de-DE" sz="1000" b="0" i="0" u="none" strike="noStrike" baseline="0">
            <a:solidFill>
              <a:srgbClr val="000000"/>
            </a:solidFill>
            <a:latin typeface="B Ludwigsburg Trade Gothic Lt"/>
          </a:endParaRPr>
        </a:p>
        <a:p>
          <a:pPr algn="l" rtl="0">
            <a:defRPr sz="1000"/>
          </a:pPr>
          <a:r>
            <a:rPr lang="de-DE" sz="900" b="0" i="0" u="none" strike="noStrike" baseline="0">
              <a:solidFill>
                <a:srgbClr val="000000"/>
              </a:solidFill>
              <a:latin typeface="B Ludwigsburg Trade Gothic Lt"/>
            </a:rPr>
            <a:t>(Bitte korrigieren, falls umseitige Adresse nicht richtig ist.)</a:t>
          </a:r>
        </a:p>
      </xdr:txBody>
    </xdr:sp>
    <xdr:clientData/>
  </xdr:twoCellAnchor>
  <xdr:twoCellAnchor>
    <xdr:from>
      <xdr:col>7</xdr:col>
      <xdr:colOff>0</xdr:colOff>
      <xdr:row>32</xdr:row>
      <xdr:rowOff>0</xdr:rowOff>
    </xdr:from>
    <xdr:to>
      <xdr:col>7</xdr:col>
      <xdr:colOff>0</xdr:colOff>
      <xdr:row>32</xdr:row>
      <xdr:rowOff>0</xdr:rowOff>
    </xdr:to>
    <xdr:sp macro="" textlink="">
      <xdr:nvSpPr>
        <xdr:cNvPr id="187015" name="Line 9">
          <a:extLst>
            <a:ext uri="{FF2B5EF4-FFF2-40B4-BE49-F238E27FC236}">
              <a16:creationId xmlns:a16="http://schemas.microsoft.com/office/drawing/2014/main" id="{00000000-0008-0000-0300-000087DA0200}"/>
            </a:ext>
          </a:extLst>
        </xdr:cNvPr>
        <xdr:cNvSpPr>
          <a:spLocks noChangeShapeType="1"/>
        </xdr:cNvSpPr>
      </xdr:nvSpPr>
      <xdr:spPr bwMode="auto">
        <a:xfrm flipH="1">
          <a:off x="5915025" y="7439025"/>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694497</xdr:colOff>
      <xdr:row>32</xdr:row>
      <xdr:rowOff>14080</xdr:rowOff>
    </xdr:from>
    <xdr:to>
      <xdr:col>6</xdr:col>
      <xdr:colOff>694497</xdr:colOff>
      <xdr:row>32</xdr:row>
      <xdr:rowOff>14080</xdr:rowOff>
    </xdr:to>
    <xdr:sp macro="" textlink="">
      <xdr:nvSpPr>
        <xdr:cNvPr id="22538" name="Text Box 10">
          <a:extLst>
            <a:ext uri="{FF2B5EF4-FFF2-40B4-BE49-F238E27FC236}">
              <a16:creationId xmlns:a16="http://schemas.microsoft.com/office/drawing/2014/main" id="{00000000-0008-0000-0300-00000A580000}"/>
            </a:ext>
          </a:extLst>
        </xdr:cNvPr>
        <xdr:cNvSpPr txBox="1">
          <a:spLocks noChangeArrowheads="1"/>
        </xdr:cNvSpPr>
      </xdr:nvSpPr>
      <xdr:spPr bwMode="auto">
        <a:xfrm>
          <a:off x="5943600" y="7439025"/>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B i t t e   h i e r   f a l t e n</a:t>
          </a:r>
        </a:p>
      </xdr:txBody>
    </xdr:sp>
    <xdr:clientData/>
  </xdr:twoCellAnchor>
  <xdr:twoCellAnchor>
    <xdr:from>
      <xdr:col>6</xdr:col>
      <xdr:colOff>694497</xdr:colOff>
      <xdr:row>32</xdr:row>
      <xdr:rowOff>14080</xdr:rowOff>
    </xdr:from>
    <xdr:to>
      <xdr:col>6</xdr:col>
      <xdr:colOff>694497</xdr:colOff>
      <xdr:row>32</xdr:row>
      <xdr:rowOff>14080</xdr:rowOff>
    </xdr:to>
    <xdr:sp macro="" textlink="">
      <xdr:nvSpPr>
        <xdr:cNvPr id="22539" name="Text Box 11">
          <a:extLst>
            <a:ext uri="{FF2B5EF4-FFF2-40B4-BE49-F238E27FC236}">
              <a16:creationId xmlns:a16="http://schemas.microsoft.com/office/drawing/2014/main" id="{00000000-0008-0000-0300-00000B580000}"/>
            </a:ext>
          </a:extLst>
        </xdr:cNvPr>
        <xdr:cNvSpPr txBox="1">
          <a:spLocks noChangeArrowheads="1"/>
        </xdr:cNvSpPr>
      </xdr:nvSpPr>
      <xdr:spPr bwMode="auto">
        <a:xfrm flipH="1">
          <a:off x="5943600" y="7439025"/>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Ihre Rückantwort an uns ist bereits für den Versand in einer DIN-lang Festerbriefhülle vorbereitet.</a:t>
          </a:r>
        </a:p>
      </xdr:txBody>
    </xdr:sp>
    <xdr:clientData/>
  </xdr:twoCellAnchor>
  <xdr:twoCellAnchor>
    <xdr:from>
      <xdr:col>7</xdr:col>
      <xdr:colOff>0</xdr:colOff>
      <xdr:row>32</xdr:row>
      <xdr:rowOff>0</xdr:rowOff>
    </xdr:from>
    <xdr:to>
      <xdr:col>7</xdr:col>
      <xdr:colOff>0</xdr:colOff>
      <xdr:row>32</xdr:row>
      <xdr:rowOff>0</xdr:rowOff>
    </xdr:to>
    <xdr:sp macro="" textlink="">
      <xdr:nvSpPr>
        <xdr:cNvPr id="187018" name="Line 12">
          <a:extLst>
            <a:ext uri="{FF2B5EF4-FFF2-40B4-BE49-F238E27FC236}">
              <a16:creationId xmlns:a16="http://schemas.microsoft.com/office/drawing/2014/main" id="{00000000-0008-0000-0300-00008ADA0200}"/>
            </a:ext>
          </a:extLst>
        </xdr:cNvPr>
        <xdr:cNvSpPr>
          <a:spLocks noChangeShapeType="1"/>
        </xdr:cNvSpPr>
      </xdr:nvSpPr>
      <xdr:spPr bwMode="auto">
        <a:xfrm flipH="1" flipV="1">
          <a:off x="5915025" y="7439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xdr:row>
      <xdr:rowOff>133350</xdr:rowOff>
    </xdr:from>
    <xdr:to>
      <xdr:col>3</xdr:col>
      <xdr:colOff>66675</xdr:colOff>
      <xdr:row>4</xdr:row>
      <xdr:rowOff>38100</xdr:rowOff>
    </xdr:to>
    <xdr:pic>
      <xdr:nvPicPr>
        <xdr:cNvPr id="187019" name="Logo1" descr="LUBU_RGB">
          <a:extLst>
            <a:ext uri="{FF2B5EF4-FFF2-40B4-BE49-F238E27FC236}">
              <a16:creationId xmlns:a16="http://schemas.microsoft.com/office/drawing/2014/main" id="{00000000-0008-0000-0300-00008BDA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304800"/>
          <a:ext cx="22193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xdr:from>
      <xdr:col>6</xdr:col>
      <xdr:colOff>657225</xdr:colOff>
      <xdr:row>30</xdr:row>
      <xdr:rowOff>171450</xdr:rowOff>
    </xdr:from>
    <xdr:to>
      <xdr:col>7</xdr:col>
      <xdr:colOff>942975</xdr:colOff>
      <xdr:row>30</xdr:row>
      <xdr:rowOff>171450</xdr:rowOff>
    </xdr:to>
    <xdr:sp macro="" textlink="">
      <xdr:nvSpPr>
        <xdr:cNvPr id="187020" name="Line 24">
          <a:extLst>
            <a:ext uri="{FF2B5EF4-FFF2-40B4-BE49-F238E27FC236}">
              <a16:creationId xmlns:a16="http://schemas.microsoft.com/office/drawing/2014/main" id="{00000000-0008-0000-0300-00008CDA0200}"/>
            </a:ext>
          </a:extLst>
        </xdr:cNvPr>
        <xdr:cNvSpPr>
          <a:spLocks noChangeShapeType="1"/>
        </xdr:cNvSpPr>
      </xdr:nvSpPr>
      <xdr:spPr bwMode="auto">
        <a:xfrm>
          <a:off x="5514975" y="7134225"/>
          <a:ext cx="13430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657225</xdr:colOff>
      <xdr:row>64</xdr:row>
      <xdr:rowOff>171450</xdr:rowOff>
    </xdr:from>
    <xdr:to>
      <xdr:col>7</xdr:col>
      <xdr:colOff>942975</xdr:colOff>
      <xdr:row>64</xdr:row>
      <xdr:rowOff>171450</xdr:rowOff>
    </xdr:to>
    <xdr:sp macro="" textlink="">
      <xdr:nvSpPr>
        <xdr:cNvPr id="187021" name="Line 24">
          <a:extLst>
            <a:ext uri="{FF2B5EF4-FFF2-40B4-BE49-F238E27FC236}">
              <a16:creationId xmlns:a16="http://schemas.microsoft.com/office/drawing/2014/main" id="{00000000-0008-0000-0300-00008DDA0200}"/>
            </a:ext>
          </a:extLst>
        </xdr:cNvPr>
        <xdr:cNvSpPr>
          <a:spLocks noChangeShapeType="1"/>
        </xdr:cNvSpPr>
      </xdr:nvSpPr>
      <xdr:spPr bwMode="auto">
        <a:xfrm>
          <a:off x="5514975" y="15192375"/>
          <a:ext cx="13430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657225</xdr:colOff>
      <xdr:row>96</xdr:row>
      <xdr:rowOff>171450</xdr:rowOff>
    </xdr:from>
    <xdr:to>
      <xdr:col>7</xdr:col>
      <xdr:colOff>942975</xdr:colOff>
      <xdr:row>96</xdr:row>
      <xdr:rowOff>171450</xdr:rowOff>
    </xdr:to>
    <xdr:sp macro="" textlink="">
      <xdr:nvSpPr>
        <xdr:cNvPr id="187022" name="Line 24">
          <a:extLst>
            <a:ext uri="{FF2B5EF4-FFF2-40B4-BE49-F238E27FC236}">
              <a16:creationId xmlns:a16="http://schemas.microsoft.com/office/drawing/2014/main" id="{00000000-0008-0000-0300-00008EDA0200}"/>
            </a:ext>
          </a:extLst>
        </xdr:cNvPr>
        <xdr:cNvSpPr>
          <a:spLocks noChangeShapeType="1"/>
        </xdr:cNvSpPr>
      </xdr:nvSpPr>
      <xdr:spPr bwMode="auto">
        <a:xfrm>
          <a:off x="5514975" y="22917150"/>
          <a:ext cx="13430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657225</xdr:colOff>
      <xdr:row>128</xdr:row>
      <xdr:rowOff>171450</xdr:rowOff>
    </xdr:from>
    <xdr:to>
      <xdr:col>7</xdr:col>
      <xdr:colOff>942975</xdr:colOff>
      <xdr:row>128</xdr:row>
      <xdr:rowOff>171450</xdr:rowOff>
    </xdr:to>
    <xdr:sp macro="" textlink="">
      <xdr:nvSpPr>
        <xdr:cNvPr id="187023" name="Line 24">
          <a:extLst>
            <a:ext uri="{FF2B5EF4-FFF2-40B4-BE49-F238E27FC236}">
              <a16:creationId xmlns:a16="http://schemas.microsoft.com/office/drawing/2014/main" id="{00000000-0008-0000-0300-00008FDA0200}"/>
            </a:ext>
          </a:extLst>
        </xdr:cNvPr>
        <xdr:cNvSpPr>
          <a:spLocks noChangeShapeType="1"/>
        </xdr:cNvSpPr>
      </xdr:nvSpPr>
      <xdr:spPr bwMode="auto">
        <a:xfrm>
          <a:off x="5514975" y="30641925"/>
          <a:ext cx="13430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952500</xdr:colOff>
      <xdr:row>5</xdr:row>
      <xdr:rowOff>123825</xdr:rowOff>
    </xdr:from>
    <xdr:to>
      <xdr:col>15</xdr:col>
      <xdr:colOff>952500</xdr:colOff>
      <xdr:row>7</xdr:row>
      <xdr:rowOff>219075</xdr:rowOff>
    </xdr:to>
    <xdr:sp macro="" textlink="">
      <xdr:nvSpPr>
        <xdr:cNvPr id="187024" name="Line 17">
          <a:extLst>
            <a:ext uri="{FF2B5EF4-FFF2-40B4-BE49-F238E27FC236}">
              <a16:creationId xmlns:a16="http://schemas.microsoft.com/office/drawing/2014/main" id="{00000000-0008-0000-0300-000090DA0200}"/>
            </a:ext>
          </a:extLst>
        </xdr:cNvPr>
        <xdr:cNvSpPr>
          <a:spLocks noChangeShapeType="1"/>
        </xdr:cNvSpPr>
      </xdr:nvSpPr>
      <xdr:spPr bwMode="auto">
        <a:xfrm>
          <a:off x="11277600" y="132397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657225</xdr:colOff>
      <xdr:row>5</xdr:row>
      <xdr:rowOff>114300</xdr:rowOff>
    </xdr:from>
    <xdr:to>
      <xdr:col>19</xdr:col>
      <xdr:colOff>657225</xdr:colOff>
      <xdr:row>7</xdr:row>
      <xdr:rowOff>219075</xdr:rowOff>
    </xdr:to>
    <xdr:sp macro="" textlink="">
      <xdr:nvSpPr>
        <xdr:cNvPr id="187025" name="Line 18">
          <a:extLst>
            <a:ext uri="{FF2B5EF4-FFF2-40B4-BE49-F238E27FC236}">
              <a16:creationId xmlns:a16="http://schemas.microsoft.com/office/drawing/2014/main" id="{00000000-0008-0000-0300-000091DA0200}"/>
            </a:ext>
          </a:extLst>
        </xdr:cNvPr>
        <xdr:cNvSpPr>
          <a:spLocks noChangeShapeType="1"/>
        </xdr:cNvSpPr>
      </xdr:nvSpPr>
      <xdr:spPr bwMode="auto">
        <a:xfrm>
          <a:off x="13230225" y="1314450"/>
          <a:ext cx="0" cy="590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457200</xdr:colOff>
      <xdr:row>5</xdr:row>
      <xdr:rowOff>104775</xdr:rowOff>
    </xdr:from>
    <xdr:to>
      <xdr:col>22</xdr:col>
      <xdr:colOff>457200</xdr:colOff>
      <xdr:row>7</xdr:row>
      <xdr:rowOff>209550</xdr:rowOff>
    </xdr:to>
    <xdr:sp macro="" textlink="">
      <xdr:nvSpPr>
        <xdr:cNvPr id="187026" name="Line 19">
          <a:extLst>
            <a:ext uri="{FF2B5EF4-FFF2-40B4-BE49-F238E27FC236}">
              <a16:creationId xmlns:a16="http://schemas.microsoft.com/office/drawing/2014/main" id="{00000000-0008-0000-0300-000092DA0200}"/>
            </a:ext>
          </a:extLst>
        </xdr:cNvPr>
        <xdr:cNvSpPr>
          <a:spLocks noChangeShapeType="1"/>
        </xdr:cNvSpPr>
      </xdr:nvSpPr>
      <xdr:spPr bwMode="auto">
        <a:xfrm>
          <a:off x="15125700" y="1304925"/>
          <a:ext cx="0" cy="590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200025</xdr:colOff>
      <xdr:row>5</xdr:row>
      <xdr:rowOff>104775</xdr:rowOff>
    </xdr:from>
    <xdr:to>
      <xdr:col>27</xdr:col>
      <xdr:colOff>200025</xdr:colOff>
      <xdr:row>7</xdr:row>
      <xdr:rowOff>209550</xdr:rowOff>
    </xdr:to>
    <xdr:sp macro="" textlink="">
      <xdr:nvSpPr>
        <xdr:cNvPr id="187027" name="Line 20">
          <a:extLst>
            <a:ext uri="{FF2B5EF4-FFF2-40B4-BE49-F238E27FC236}">
              <a16:creationId xmlns:a16="http://schemas.microsoft.com/office/drawing/2014/main" id="{00000000-0008-0000-0300-000093DA0200}"/>
            </a:ext>
          </a:extLst>
        </xdr:cNvPr>
        <xdr:cNvSpPr>
          <a:spLocks noChangeShapeType="1"/>
        </xdr:cNvSpPr>
      </xdr:nvSpPr>
      <xdr:spPr bwMode="auto">
        <a:xfrm>
          <a:off x="16935450" y="1304925"/>
          <a:ext cx="0" cy="590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1009650</xdr:colOff>
      <xdr:row>31</xdr:row>
      <xdr:rowOff>95250</xdr:rowOff>
    </xdr:from>
    <xdr:to>
      <xdr:col>15</xdr:col>
      <xdr:colOff>1019175</xdr:colOff>
      <xdr:row>34</xdr:row>
      <xdr:rowOff>219075</xdr:rowOff>
    </xdr:to>
    <xdr:sp macro="" textlink="">
      <xdr:nvSpPr>
        <xdr:cNvPr id="187028" name="Line 21">
          <a:extLst>
            <a:ext uri="{FF2B5EF4-FFF2-40B4-BE49-F238E27FC236}">
              <a16:creationId xmlns:a16="http://schemas.microsoft.com/office/drawing/2014/main" id="{00000000-0008-0000-0300-000094DA0200}"/>
            </a:ext>
          </a:extLst>
        </xdr:cNvPr>
        <xdr:cNvSpPr>
          <a:spLocks noChangeShapeType="1"/>
        </xdr:cNvSpPr>
      </xdr:nvSpPr>
      <xdr:spPr bwMode="auto">
        <a:xfrm>
          <a:off x="11334750" y="7343775"/>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676275</xdr:colOff>
      <xdr:row>31</xdr:row>
      <xdr:rowOff>95250</xdr:rowOff>
    </xdr:from>
    <xdr:to>
      <xdr:col>19</xdr:col>
      <xdr:colOff>676275</xdr:colOff>
      <xdr:row>34</xdr:row>
      <xdr:rowOff>219075</xdr:rowOff>
    </xdr:to>
    <xdr:sp macro="" textlink="">
      <xdr:nvSpPr>
        <xdr:cNvPr id="187029" name="Line 22">
          <a:extLst>
            <a:ext uri="{FF2B5EF4-FFF2-40B4-BE49-F238E27FC236}">
              <a16:creationId xmlns:a16="http://schemas.microsoft.com/office/drawing/2014/main" id="{00000000-0008-0000-0300-000095DA0200}"/>
            </a:ext>
          </a:extLst>
        </xdr:cNvPr>
        <xdr:cNvSpPr>
          <a:spLocks noChangeShapeType="1"/>
        </xdr:cNvSpPr>
      </xdr:nvSpPr>
      <xdr:spPr bwMode="auto">
        <a:xfrm>
          <a:off x="13249275" y="7343775"/>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31</xdr:row>
      <xdr:rowOff>104775</xdr:rowOff>
    </xdr:from>
    <xdr:to>
      <xdr:col>22</xdr:col>
      <xdr:colOff>428625</xdr:colOff>
      <xdr:row>34</xdr:row>
      <xdr:rowOff>228600</xdr:rowOff>
    </xdr:to>
    <xdr:sp macro="" textlink="">
      <xdr:nvSpPr>
        <xdr:cNvPr id="187030" name="Line 23">
          <a:extLst>
            <a:ext uri="{FF2B5EF4-FFF2-40B4-BE49-F238E27FC236}">
              <a16:creationId xmlns:a16="http://schemas.microsoft.com/office/drawing/2014/main" id="{00000000-0008-0000-0300-000096DA0200}"/>
            </a:ext>
          </a:extLst>
        </xdr:cNvPr>
        <xdr:cNvSpPr>
          <a:spLocks noChangeShapeType="1"/>
        </xdr:cNvSpPr>
      </xdr:nvSpPr>
      <xdr:spPr bwMode="auto">
        <a:xfrm>
          <a:off x="15097125" y="7353300"/>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247650</xdr:colOff>
      <xdr:row>31</xdr:row>
      <xdr:rowOff>104775</xdr:rowOff>
    </xdr:from>
    <xdr:to>
      <xdr:col>27</xdr:col>
      <xdr:colOff>247650</xdr:colOff>
      <xdr:row>34</xdr:row>
      <xdr:rowOff>238125</xdr:rowOff>
    </xdr:to>
    <xdr:sp macro="" textlink="">
      <xdr:nvSpPr>
        <xdr:cNvPr id="187031" name="Line 24">
          <a:extLst>
            <a:ext uri="{FF2B5EF4-FFF2-40B4-BE49-F238E27FC236}">
              <a16:creationId xmlns:a16="http://schemas.microsoft.com/office/drawing/2014/main" id="{00000000-0008-0000-0300-000097DA0200}"/>
            </a:ext>
          </a:extLst>
        </xdr:cNvPr>
        <xdr:cNvSpPr>
          <a:spLocks noChangeShapeType="1"/>
        </xdr:cNvSpPr>
      </xdr:nvSpPr>
      <xdr:spPr bwMode="auto">
        <a:xfrm>
          <a:off x="16983075" y="7353300"/>
          <a:ext cx="0" cy="695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962025</xdr:colOff>
      <xdr:row>65</xdr:row>
      <xdr:rowOff>133350</xdr:rowOff>
    </xdr:from>
    <xdr:to>
      <xdr:col>15</xdr:col>
      <xdr:colOff>962025</xdr:colOff>
      <xdr:row>68</xdr:row>
      <xdr:rowOff>76200</xdr:rowOff>
    </xdr:to>
    <xdr:sp macro="" textlink="">
      <xdr:nvSpPr>
        <xdr:cNvPr id="187032" name="Line 25">
          <a:extLst>
            <a:ext uri="{FF2B5EF4-FFF2-40B4-BE49-F238E27FC236}">
              <a16:creationId xmlns:a16="http://schemas.microsoft.com/office/drawing/2014/main" id="{00000000-0008-0000-0300-000098DA0200}"/>
            </a:ext>
          </a:extLst>
        </xdr:cNvPr>
        <xdr:cNvSpPr>
          <a:spLocks noChangeShapeType="1"/>
        </xdr:cNvSpPr>
      </xdr:nvSpPr>
      <xdr:spPr bwMode="auto">
        <a:xfrm>
          <a:off x="11287125" y="15440025"/>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666750</xdr:colOff>
      <xdr:row>65</xdr:row>
      <xdr:rowOff>123825</xdr:rowOff>
    </xdr:from>
    <xdr:to>
      <xdr:col>19</xdr:col>
      <xdr:colOff>666750</xdr:colOff>
      <xdr:row>68</xdr:row>
      <xdr:rowOff>76200</xdr:rowOff>
    </xdr:to>
    <xdr:sp macro="" textlink="">
      <xdr:nvSpPr>
        <xdr:cNvPr id="187033" name="Line 26">
          <a:extLst>
            <a:ext uri="{FF2B5EF4-FFF2-40B4-BE49-F238E27FC236}">
              <a16:creationId xmlns:a16="http://schemas.microsoft.com/office/drawing/2014/main" id="{00000000-0008-0000-0300-000099DA0200}"/>
            </a:ext>
          </a:extLst>
        </xdr:cNvPr>
        <xdr:cNvSpPr>
          <a:spLocks noChangeShapeType="1"/>
        </xdr:cNvSpPr>
      </xdr:nvSpPr>
      <xdr:spPr bwMode="auto">
        <a:xfrm>
          <a:off x="13239750" y="15430500"/>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65</xdr:row>
      <xdr:rowOff>123825</xdr:rowOff>
    </xdr:from>
    <xdr:to>
      <xdr:col>22</xdr:col>
      <xdr:colOff>438150</xdr:colOff>
      <xdr:row>68</xdr:row>
      <xdr:rowOff>76200</xdr:rowOff>
    </xdr:to>
    <xdr:sp macro="" textlink="">
      <xdr:nvSpPr>
        <xdr:cNvPr id="187034" name="Line 27">
          <a:extLst>
            <a:ext uri="{FF2B5EF4-FFF2-40B4-BE49-F238E27FC236}">
              <a16:creationId xmlns:a16="http://schemas.microsoft.com/office/drawing/2014/main" id="{00000000-0008-0000-0300-00009ADA0200}"/>
            </a:ext>
          </a:extLst>
        </xdr:cNvPr>
        <xdr:cNvSpPr>
          <a:spLocks noChangeShapeType="1"/>
        </xdr:cNvSpPr>
      </xdr:nvSpPr>
      <xdr:spPr bwMode="auto">
        <a:xfrm flipH="1">
          <a:off x="15097125" y="15430500"/>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295275</xdr:colOff>
      <xdr:row>65</xdr:row>
      <xdr:rowOff>104775</xdr:rowOff>
    </xdr:from>
    <xdr:to>
      <xdr:col>27</xdr:col>
      <xdr:colOff>295275</xdr:colOff>
      <xdr:row>68</xdr:row>
      <xdr:rowOff>76200</xdr:rowOff>
    </xdr:to>
    <xdr:sp macro="" textlink="">
      <xdr:nvSpPr>
        <xdr:cNvPr id="187035" name="Line 28">
          <a:extLst>
            <a:ext uri="{FF2B5EF4-FFF2-40B4-BE49-F238E27FC236}">
              <a16:creationId xmlns:a16="http://schemas.microsoft.com/office/drawing/2014/main" id="{00000000-0008-0000-0300-00009BDA0200}"/>
            </a:ext>
          </a:extLst>
        </xdr:cNvPr>
        <xdr:cNvSpPr>
          <a:spLocks noChangeShapeType="1"/>
        </xdr:cNvSpPr>
      </xdr:nvSpPr>
      <xdr:spPr bwMode="auto">
        <a:xfrm>
          <a:off x="17030700" y="15411450"/>
          <a:ext cx="0" cy="704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962025</xdr:colOff>
      <xdr:row>97</xdr:row>
      <xdr:rowOff>133350</xdr:rowOff>
    </xdr:from>
    <xdr:to>
      <xdr:col>15</xdr:col>
      <xdr:colOff>962025</xdr:colOff>
      <xdr:row>100</xdr:row>
      <xdr:rowOff>76200</xdr:rowOff>
    </xdr:to>
    <xdr:sp macro="" textlink="">
      <xdr:nvSpPr>
        <xdr:cNvPr id="187036" name="Line 29">
          <a:extLst>
            <a:ext uri="{FF2B5EF4-FFF2-40B4-BE49-F238E27FC236}">
              <a16:creationId xmlns:a16="http://schemas.microsoft.com/office/drawing/2014/main" id="{00000000-0008-0000-0300-00009CDA0200}"/>
            </a:ext>
          </a:extLst>
        </xdr:cNvPr>
        <xdr:cNvSpPr>
          <a:spLocks noChangeShapeType="1"/>
        </xdr:cNvSpPr>
      </xdr:nvSpPr>
      <xdr:spPr bwMode="auto">
        <a:xfrm>
          <a:off x="11287125" y="23164800"/>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666750</xdr:colOff>
      <xdr:row>97</xdr:row>
      <xdr:rowOff>123825</xdr:rowOff>
    </xdr:from>
    <xdr:to>
      <xdr:col>19</xdr:col>
      <xdr:colOff>666750</xdr:colOff>
      <xdr:row>100</xdr:row>
      <xdr:rowOff>76200</xdr:rowOff>
    </xdr:to>
    <xdr:sp macro="" textlink="">
      <xdr:nvSpPr>
        <xdr:cNvPr id="187037" name="Line 30">
          <a:extLst>
            <a:ext uri="{FF2B5EF4-FFF2-40B4-BE49-F238E27FC236}">
              <a16:creationId xmlns:a16="http://schemas.microsoft.com/office/drawing/2014/main" id="{00000000-0008-0000-0300-00009DDA0200}"/>
            </a:ext>
          </a:extLst>
        </xdr:cNvPr>
        <xdr:cNvSpPr>
          <a:spLocks noChangeShapeType="1"/>
        </xdr:cNvSpPr>
      </xdr:nvSpPr>
      <xdr:spPr bwMode="auto">
        <a:xfrm>
          <a:off x="13239750" y="23155275"/>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97</xdr:row>
      <xdr:rowOff>123825</xdr:rowOff>
    </xdr:from>
    <xdr:to>
      <xdr:col>22</xdr:col>
      <xdr:colOff>438150</xdr:colOff>
      <xdr:row>100</xdr:row>
      <xdr:rowOff>76200</xdr:rowOff>
    </xdr:to>
    <xdr:sp macro="" textlink="">
      <xdr:nvSpPr>
        <xdr:cNvPr id="187038" name="Line 31">
          <a:extLst>
            <a:ext uri="{FF2B5EF4-FFF2-40B4-BE49-F238E27FC236}">
              <a16:creationId xmlns:a16="http://schemas.microsoft.com/office/drawing/2014/main" id="{00000000-0008-0000-0300-00009EDA0200}"/>
            </a:ext>
          </a:extLst>
        </xdr:cNvPr>
        <xdr:cNvSpPr>
          <a:spLocks noChangeShapeType="1"/>
        </xdr:cNvSpPr>
      </xdr:nvSpPr>
      <xdr:spPr bwMode="auto">
        <a:xfrm flipH="1">
          <a:off x="15097125" y="23155275"/>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962025</xdr:colOff>
      <xdr:row>97</xdr:row>
      <xdr:rowOff>133350</xdr:rowOff>
    </xdr:from>
    <xdr:to>
      <xdr:col>15</xdr:col>
      <xdr:colOff>962025</xdr:colOff>
      <xdr:row>100</xdr:row>
      <xdr:rowOff>76200</xdr:rowOff>
    </xdr:to>
    <xdr:sp macro="" textlink="">
      <xdr:nvSpPr>
        <xdr:cNvPr id="187039" name="Line 38">
          <a:extLst>
            <a:ext uri="{FF2B5EF4-FFF2-40B4-BE49-F238E27FC236}">
              <a16:creationId xmlns:a16="http://schemas.microsoft.com/office/drawing/2014/main" id="{00000000-0008-0000-0300-00009FDA0200}"/>
            </a:ext>
          </a:extLst>
        </xdr:cNvPr>
        <xdr:cNvSpPr>
          <a:spLocks noChangeShapeType="1"/>
        </xdr:cNvSpPr>
      </xdr:nvSpPr>
      <xdr:spPr bwMode="auto">
        <a:xfrm>
          <a:off x="11287125" y="23164800"/>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666750</xdr:colOff>
      <xdr:row>97</xdr:row>
      <xdr:rowOff>123825</xdr:rowOff>
    </xdr:from>
    <xdr:to>
      <xdr:col>19</xdr:col>
      <xdr:colOff>666750</xdr:colOff>
      <xdr:row>100</xdr:row>
      <xdr:rowOff>76200</xdr:rowOff>
    </xdr:to>
    <xdr:sp macro="" textlink="">
      <xdr:nvSpPr>
        <xdr:cNvPr id="187040" name="Line 39">
          <a:extLst>
            <a:ext uri="{FF2B5EF4-FFF2-40B4-BE49-F238E27FC236}">
              <a16:creationId xmlns:a16="http://schemas.microsoft.com/office/drawing/2014/main" id="{00000000-0008-0000-0300-0000A0DA0200}"/>
            </a:ext>
          </a:extLst>
        </xdr:cNvPr>
        <xdr:cNvSpPr>
          <a:spLocks noChangeShapeType="1"/>
        </xdr:cNvSpPr>
      </xdr:nvSpPr>
      <xdr:spPr bwMode="auto">
        <a:xfrm>
          <a:off x="13239750" y="23155275"/>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97</xdr:row>
      <xdr:rowOff>123825</xdr:rowOff>
    </xdr:from>
    <xdr:to>
      <xdr:col>22</xdr:col>
      <xdr:colOff>438150</xdr:colOff>
      <xdr:row>100</xdr:row>
      <xdr:rowOff>76200</xdr:rowOff>
    </xdr:to>
    <xdr:sp macro="" textlink="">
      <xdr:nvSpPr>
        <xdr:cNvPr id="187041" name="Line 40">
          <a:extLst>
            <a:ext uri="{FF2B5EF4-FFF2-40B4-BE49-F238E27FC236}">
              <a16:creationId xmlns:a16="http://schemas.microsoft.com/office/drawing/2014/main" id="{00000000-0008-0000-0300-0000A1DA0200}"/>
            </a:ext>
          </a:extLst>
        </xdr:cNvPr>
        <xdr:cNvSpPr>
          <a:spLocks noChangeShapeType="1"/>
        </xdr:cNvSpPr>
      </xdr:nvSpPr>
      <xdr:spPr bwMode="auto">
        <a:xfrm flipH="1">
          <a:off x="15097125" y="23155275"/>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285750</xdr:colOff>
      <xdr:row>97</xdr:row>
      <xdr:rowOff>104775</xdr:rowOff>
    </xdr:from>
    <xdr:to>
      <xdr:col>27</xdr:col>
      <xdr:colOff>285750</xdr:colOff>
      <xdr:row>100</xdr:row>
      <xdr:rowOff>76200</xdr:rowOff>
    </xdr:to>
    <xdr:sp macro="" textlink="">
      <xdr:nvSpPr>
        <xdr:cNvPr id="187042" name="Line 41">
          <a:extLst>
            <a:ext uri="{FF2B5EF4-FFF2-40B4-BE49-F238E27FC236}">
              <a16:creationId xmlns:a16="http://schemas.microsoft.com/office/drawing/2014/main" id="{00000000-0008-0000-0300-0000A2DA0200}"/>
            </a:ext>
          </a:extLst>
        </xdr:cNvPr>
        <xdr:cNvSpPr>
          <a:spLocks noChangeShapeType="1"/>
        </xdr:cNvSpPr>
      </xdr:nvSpPr>
      <xdr:spPr bwMode="auto">
        <a:xfrm>
          <a:off x="17021175" y="23136225"/>
          <a:ext cx="0" cy="704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942975</xdr:colOff>
      <xdr:row>13</xdr:row>
      <xdr:rowOff>142875</xdr:rowOff>
    </xdr:from>
    <xdr:to>
      <xdr:col>15</xdr:col>
      <xdr:colOff>942975</xdr:colOff>
      <xdr:row>17</xdr:row>
      <xdr:rowOff>85725</xdr:rowOff>
    </xdr:to>
    <xdr:sp macro="" textlink="">
      <xdr:nvSpPr>
        <xdr:cNvPr id="187043" name="Line 42">
          <a:extLst>
            <a:ext uri="{FF2B5EF4-FFF2-40B4-BE49-F238E27FC236}">
              <a16:creationId xmlns:a16="http://schemas.microsoft.com/office/drawing/2014/main" id="{00000000-0008-0000-0300-0000A3DA0200}"/>
            </a:ext>
          </a:extLst>
        </xdr:cNvPr>
        <xdr:cNvSpPr>
          <a:spLocks noChangeShapeType="1"/>
        </xdr:cNvSpPr>
      </xdr:nvSpPr>
      <xdr:spPr bwMode="auto">
        <a:xfrm>
          <a:off x="11268075" y="3467100"/>
          <a:ext cx="0" cy="666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647700</xdr:colOff>
      <xdr:row>14</xdr:row>
      <xdr:rowOff>0</xdr:rowOff>
    </xdr:from>
    <xdr:to>
      <xdr:col>19</xdr:col>
      <xdr:colOff>647700</xdr:colOff>
      <xdr:row>17</xdr:row>
      <xdr:rowOff>85725</xdr:rowOff>
    </xdr:to>
    <xdr:sp macro="" textlink="">
      <xdr:nvSpPr>
        <xdr:cNvPr id="187044" name="Line 43">
          <a:extLst>
            <a:ext uri="{FF2B5EF4-FFF2-40B4-BE49-F238E27FC236}">
              <a16:creationId xmlns:a16="http://schemas.microsoft.com/office/drawing/2014/main" id="{00000000-0008-0000-0300-0000A4DA0200}"/>
            </a:ext>
          </a:extLst>
        </xdr:cNvPr>
        <xdr:cNvSpPr>
          <a:spLocks noChangeShapeType="1"/>
        </xdr:cNvSpPr>
      </xdr:nvSpPr>
      <xdr:spPr bwMode="auto">
        <a:xfrm>
          <a:off x="13220700" y="3476625"/>
          <a:ext cx="0" cy="657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466725</xdr:colOff>
      <xdr:row>13</xdr:row>
      <xdr:rowOff>133350</xdr:rowOff>
    </xdr:from>
    <xdr:to>
      <xdr:col>22</xdr:col>
      <xdr:colOff>466725</xdr:colOff>
      <xdr:row>17</xdr:row>
      <xdr:rowOff>85725</xdr:rowOff>
    </xdr:to>
    <xdr:sp macro="" textlink="">
      <xdr:nvSpPr>
        <xdr:cNvPr id="187045" name="Line 44">
          <a:extLst>
            <a:ext uri="{FF2B5EF4-FFF2-40B4-BE49-F238E27FC236}">
              <a16:creationId xmlns:a16="http://schemas.microsoft.com/office/drawing/2014/main" id="{00000000-0008-0000-0300-0000A5DA0200}"/>
            </a:ext>
          </a:extLst>
        </xdr:cNvPr>
        <xdr:cNvSpPr>
          <a:spLocks noChangeShapeType="1"/>
        </xdr:cNvSpPr>
      </xdr:nvSpPr>
      <xdr:spPr bwMode="auto">
        <a:xfrm>
          <a:off x="15135225" y="3457575"/>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209550</xdr:colOff>
      <xdr:row>13</xdr:row>
      <xdr:rowOff>142875</xdr:rowOff>
    </xdr:from>
    <xdr:to>
      <xdr:col>27</xdr:col>
      <xdr:colOff>209550</xdr:colOff>
      <xdr:row>17</xdr:row>
      <xdr:rowOff>85725</xdr:rowOff>
    </xdr:to>
    <xdr:sp macro="" textlink="">
      <xdr:nvSpPr>
        <xdr:cNvPr id="187046" name="Line 45">
          <a:extLst>
            <a:ext uri="{FF2B5EF4-FFF2-40B4-BE49-F238E27FC236}">
              <a16:creationId xmlns:a16="http://schemas.microsoft.com/office/drawing/2014/main" id="{00000000-0008-0000-0300-0000A6DA0200}"/>
            </a:ext>
          </a:extLst>
        </xdr:cNvPr>
        <xdr:cNvSpPr>
          <a:spLocks noChangeShapeType="1"/>
        </xdr:cNvSpPr>
      </xdr:nvSpPr>
      <xdr:spPr bwMode="auto">
        <a:xfrm>
          <a:off x="16944975" y="3467100"/>
          <a:ext cx="0" cy="666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962025</xdr:colOff>
      <xdr:row>97</xdr:row>
      <xdr:rowOff>133350</xdr:rowOff>
    </xdr:from>
    <xdr:to>
      <xdr:col>15</xdr:col>
      <xdr:colOff>962025</xdr:colOff>
      <xdr:row>100</xdr:row>
      <xdr:rowOff>76200</xdr:rowOff>
    </xdr:to>
    <xdr:sp macro="" textlink="">
      <xdr:nvSpPr>
        <xdr:cNvPr id="187047" name="Line 46">
          <a:extLst>
            <a:ext uri="{FF2B5EF4-FFF2-40B4-BE49-F238E27FC236}">
              <a16:creationId xmlns:a16="http://schemas.microsoft.com/office/drawing/2014/main" id="{00000000-0008-0000-0300-0000A7DA0200}"/>
            </a:ext>
          </a:extLst>
        </xdr:cNvPr>
        <xdr:cNvSpPr>
          <a:spLocks noChangeShapeType="1"/>
        </xdr:cNvSpPr>
      </xdr:nvSpPr>
      <xdr:spPr bwMode="auto">
        <a:xfrm>
          <a:off x="11287125" y="23164800"/>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666750</xdr:colOff>
      <xdr:row>97</xdr:row>
      <xdr:rowOff>123825</xdr:rowOff>
    </xdr:from>
    <xdr:to>
      <xdr:col>19</xdr:col>
      <xdr:colOff>666750</xdr:colOff>
      <xdr:row>100</xdr:row>
      <xdr:rowOff>76200</xdr:rowOff>
    </xdr:to>
    <xdr:sp macro="" textlink="">
      <xdr:nvSpPr>
        <xdr:cNvPr id="187048" name="Line 47">
          <a:extLst>
            <a:ext uri="{FF2B5EF4-FFF2-40B4-BE49-F238E27FC236}">
              <a16:creationId xmlns:a16="http://schemas.microsoft.com/office/drawing/2014/main" id="{00000000-0008-0000-0300-0000A8DA0200}"/>
            </a:ext>
          </a:extLst>
        </xdr:cNvPr>
        <xdr:cNvSpPr>
          <a:spLocks noChangeShapeType="1"/>
        </xdr:cNvSpPr>
      </xdr:nvSpPr>
      <xdr:spPr bwMode="auto">
        <a:xfrm>
          <a:off x="13239750" y="23155275"/>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97</xdr:row>
      <xdr:rowOff>123825</xdr:rowOff>
    </xdr:from>
    <xdr:to>
      <xdr:col>22</xdr:col>
      <xdr:colOff>438150</xdr:colOff>
      <xdr:row>100</xdr:row>
      <xdr:rowOff>76200</xdr:rowOff>
    </xdr:to>
    <xdr:sp macro="" textlink="">
      <xdr:nvSpPr>
        <xdr:cNvPr id="187049" name="Line 48">
          <a:extLst>
            <a:ext uri="{FF2B5EF4-FFF2-40B4-BE49-F238E27FC236}">
              <a16:creationId xmlns:a16="http://schemas.microsoft.com/office/drawing/2014/main" id="{00000000-0008-0000-0300-0000A9DA0200}"/>
            </a:ext>
          </a:extLst>
        </xdr:cNvPr>
        <xdr:cNvSpPr>
          <a:spLocks noChangeShapeType="1"/>
        </xdr:cNvSpPr>
      </xdr:nvSpPr>
      <xdr:spPr bwMode="auto">
        <a:xfrm flipH="1">
          <a:off x="15097125" y="23155275"/>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295275</xdr:colOff>
      <xdr:row>97</xdr:row>
      <xdr:rowOff>104775</xdr:rowOff>
    </xdr:from>
    <xdr:to>
      <xdr:col>27</xdr:col>
      <xdr:colOff>295275</xdr:colOff>
      <xdr:row>100</xdr:row>
      <xdr:rowOff>76200</xdr:rowOff>
    </xdr:to>
    <xdr:sp macro="" textlink="">
      <xdr:nvSpPr>
        <xdr:cNvPr id="187050" name="Line 49">
          <a:extLst>
            <a:ext uri="{FF2B5EF4-FFF2-40B4-BE49-F238E27FC236}">
              <a16:creationId xmlns:a16="http://schemas.microsoft.com/office/drawing/2014/main" id="{00000000-0008-0000-0300-0000AADA0200}"/>
            </a:ext>
          </a:extLst>
        </xdr:cNvPr>
        <xdr:cNvSpPr>
          <a:spLocks noChangeShapeType="1"/>
        </xdr:cNvSpPr>
      </xdr:nvSpPr>
      <xdr:spPr bwMode="auto">
        <a:xfrm>
          <a:off x="17030700" y="23136225"/>
          <a:ext cx="0" cy="704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694497</xdr:colOff>
      <xdr:row>33</xdr:row>
      <xdr:rowOff>1242</xdr:rowOff>
    </xdr:from>
    <xdr:to>
      <xdr:col>6</xdr:col>
      <xdr:colOff>694497</xdr:colOff>
      <xdr:row>33</xdr:row>
      <xdr:rowOff>1242</xdr:rowOff>
    </xdr:to>
    <xdr:sp macro="" textlink="">
      <xdr:nvSpPr>
        <xdr:cNvPr id="22530" name="Text Box 2">
          <a:extLst>
            <a:ext uri="{FF2B5EF4-FFF2-40B4-BE49-F238E27FC236}">
              <a16:creationId xmlns:a16="http://schemas.microsoft.com/office/drawing/2014/main" id="{00000000-0008-0000-0400-000002580000}"/>
            </a:ext>
          </a:extLst>
        </xdr:cNvPr>
        <xdr:cNvSpPr txBox="1">
          <a:spLocks noChangeArrowheads="1"/>
        </xdr:cNvSpPr>
      </xdr:nvSpPr>
      <xdr:spPr bwMode="auto">
        <a:xfrm>
          <a:off x="5943600" y="7648575"/>
          <a:ext cx="0" cy="0"/>
        </a:xfrm>
        <a:prstGeom prst="rect">
          <a:avLst/>
        </a:prstGeom>
        <a:solidFill>
          <a:srgbClr val="FFFFFF"/>
        </a:solidFill>
        <a:ln w="9525">
          <a:noFill/>
          <a:miter lim="800000"/>
          <a:headEnd/>
          <a:tailEnd/>
        </a:ln>
      </xdr:spPr>
      <xdr:txBody>
        <a:bodyPr vertOverflow="clip" vert="vert270" wrap="square" lIns="0" tIns="0" rIns="36576" bIns="22860" anchor="b" upright="1"/>
        <a:lstStyle/>
        <a:p>
          <a:pPr algn="l" rtl="0">
            <a:defRPr sz="1000"/>
          </a:pPr>
          <a:r>
            <a:rPr lang="de-DE" sz="1200" b="0" i="0" u="none" strike="noStrike" baseline="0">
              <a:solidFill>
                <a:srgbClr val="000000"/>
              </a:solidFill>
              <a:latin typeface="B Ludwigsburg Trade Gothic Lt"/>
            </a:rPr>
            <a:t>Absender:</a:t>
          </a:r>
          <a:endParaRPr lang="de-DE" sz="1000" b="0" i="0" u="none" strike="noStrike" baseline="0">
            <a:solidFill>
              <a:srgbClr val="000000"/>
            </a:solidFill>
            <a:latin typeface="B Ludwigsburg Trade Gothic Lt"/>
          </a:endParaRPr>
        </a:p>
        <a:p>
          <a:pPr algn="l" rtl="0">
            <a:defRPr sz="1000"/>
          </a:pPr>
          <a:r>
            <a:rPr lang="de-DE" sz="900" b="0" i="0" u="none" strike="noStrike" baseline="0">
              <a:solidFill>
                <a:srgbClr val="000000"/>
              </a:solidFill>
              <a:latin typeface="B Ludwigsburg Trade Gothic Lt"/>
            </a:rPr>
            <a:t>(Bitte korrigieren, falls umseitige Adresse nicht richtig ist.)</a:t>
          </a:r>
        </a:p>
      </xdr:txBody>
    </xdr:sp>
    <xdr:clientData/>
  </xdr:twoCellAnchor>
  <xdr:twoCellAnchor>
    <xdr:from>
      <xdr:col>7</xdr:col>
      <xdr:colOff>0</xdr:colOff>
      <xdr:row>33</xdr:row>
      <xdr:rowOff>0</xdr:rowOff>
    </xdr:from>
    <xdr:to>
      <xdr:col>7</xdr:col>
      <xdr:colOff>0</xdr:colOff>
      <xdr:row>33</xdr:row>
      <xdr:rowOff>0</xdr:rowOff>
    </xdr:to>
    <xdr:sp macro="" textlink="">
      <xdr:nvSpPr>
        <xdr:cNvPr id="188034" name="Line 3">
          <a:extLst>
            <a:ext uri="{FF2B5EF4-FFF2-40B4-BE49-F238E27FC236}">
              <a16:creationId xmlns:a16="http://schemas.microsoft.com/office/drawing/2014/main" id="{00000000-0008-0000-0400-000082DE0200}"/>
            </a:ext>
          </a:extLst>
        </xdr:cNvPr>
        <xdr:cNvSpPr>
          <a:spLocks noChangeShapeType="1"/>
        </xdr:cNvSpPr>
      </xdr:nvSpPr>
      <xdr:spPr bwMode="auto">
        <a:xfrm flipH="1">
          <a:off x="5915025" y="7648575"/>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694497</xdr:colOff>
      <xdr:row>33</xdr:row>
      <xdr:rowOff>1242</xdr:rowOff>
    </xdr:from>
    <xdr:to>
      <xdr:col>6</xdr:col>
      <xdr:colOff>694497</xdr:colOff>
      <xdr:row>33</xdr:row>
      <xdr:rowOff>1242</xdr:rowOff>
    </xdr:to>
    <xdr:sp macro="" textlink="">
      <xdr:nvSpPr>
        <xdr:cNvPr id="22532" name="Text Box 4">
          <a:extLst>
            <a:ext uri="{FF2B5EF4-FFF2-40B4-BE49-F238E27FC236}">
              <a16:creationId xmlns:a16="http://schemas.microsoft.com/office/drawing/2014/main" id="{00000000-0008-0000-0400-000004580000}"/>
            </a:ext>
          </a:extLst>
        </xdr:cNvPr>
        <xdr:cNvSpPr txBox="1">
          <a:spLocks noChangeArrowheads="1"/>
        </xdr:cNvSpPr>
      </xdr:nvSpPr>
      <xdr:spPr bwMode="auto">
        <a:xfrm>
          <a:off x="5943600" y="7648575"/>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B i t t e   h i e r   f a l t e n</a:t>
          </a:r>
        </a:p>
      </xdr:txBody>
    </xdr:sp>
    <xdr:clientData/>
  </xdr:twoCellAnchor>
  <xdr:twoCellAnchor>
    <xdr:from>
      <xdr:col>6</xdr:col>
      <xdr:colOff>694497</xdr:colOff>
      <xdr:row>33</xdr:row>
      <xdr:rowOff>1242</xdr:rowOff>
    </xdr:from>
    <xdr:to>
      <xdr:col>6</xdr:col>
      <xdr:colOff>694497</xdr:colOff>
      <xdr:row>33</xdr:row>
      <xdr:rowOff>1242</xdr:rowOff>
    </xdr:to>
    <xdr:sp macro="" textlink="">
      <xdr:nvSpPr>
        <xdr:cNvPr id="22533" name="Text Box 5">
          <a:extLst>
            <a:ext uri="{FF2B5EF4-FFF2-40B4-BE49-F238E27FC236}">
              <a16:creationId xmlns:a16="http://schemas.microsoft.com/office/drawing/2014/main" id="{00000000-0008-0000-0400-000005580000}"/>
            </a:ext>
          </a:extLst>
        </xdr:cNvPr>
        <xdr:cNvSpPr txBox="1">
          <a:spLocks noChangeArrowheads="1"/>
        </xdr:cNvSpPr>
      </xdr:nvSpPr>
      <xdr:spPr bwMode="auto">
        <a:xfrm flipH="1">
          <a:off x="5943600" y="7648575"/>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Ihre Rückantwort an uns ist bereits für den Versand in einer DIN-lang Festerbriefhülle vorbereitet.</a:t>
          </a:r>
        </a:p>
      </xdr:txBody>
    </xdr:sp>
    <xdr:clientData/>
  </xdr:twoCellAnchor>
  <xdr:twoCellAnchor>
    <xdr:from>
      <xdr:col>7</xdr:col>
      <xdr:colOff>0</xdr:colOff>
      <xdr:row>33</xdr:row>
      <xdr:rowOff>0</xdr:rowOff>
    </xdr:from>
    <xdr:to>
      <xdr:col>7</xdr:col>
      <xdr:colOff>0</xdr:colOff>
      <xdr:row>33</xdr:row>
      <xdr:rowOff>0</xdr:rowOff>
    </xdr:to>
    <xdr:sp macro="" textlink="">
      <xdr:nvSpPr>
        <xdr:cNvPr id="188037" name="Line 6">
          <a:extLst>
            <a:ext uri="{FF2B5EF4-FFF2-40B4-BE49-F238E27FC236}">
              <a16:creationId xmlns:a16="http://schemas.microsoft.com/office/drawing/2014/main" id="{00000000-0008-0000-0400-000085DE0200}"/>
            </a:ext>
          </a:extLst>
        </xdr:cNvPr>
        <xdr:cNvSpPr>
          <a:spLocks noChangeShapeType="1"/>
        </xdr:cNvSpPr>
      </xdr:nvSpPr>
      <xdr:spPr bwMode="auto">
        <a:xfrm flipH="1" flipV="1">
          <a:off x="5915025" y="7648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694497</xdr:colOff>
      <xdr:row>32</xdr:row>
      <xdr:rowOff>14080</xdr:rowOff>
    </xdr:from>
    <xdr:to>
      <xdr:col>6</xdr:col>
      <xdr:colOff>694497</xdr:colOff>
      <xdr:row>32</xdr:row>
      <xdr:rowOff>14080</xdr:rowOff>
    </xdr:to>
    <xdr:sp macro="" textlink="">
      <xdr:nvSpPr>
        <xdr:cNvPr id="22536" name="Text Box 8">
          <a:extLst>
            <a:ext uri="{FF2B5EF4-FFF2-40B4-BE49-F238E27FC236}">
              <a16:creationId xmlns:a16="http://schemas.microsoft.com/office/drawing/2014/main" id="{00000000-0008-0000-0400-000008580000}"/>
            </a:ext>
          </a:extLst>
        </xdr:cNvPr>
        <xdr:cNvSpPr txBox="1">
          <a:spLocks noChangeArrowheads="1"/>
        </xdr:cNvSpPr>
      </xdr:nvSpPr>
      <xdr:spPr bwMode="auto">
        <a:xfrm>
          <a:off x="5943600" y="7439025"/>
          <a:ext cx="0" cy="0"/>
        </a:xfrm>
        <a:prstGeom prst="rect">
          <a:avLst/>
        </a:prstGeom>
        <a:solidFill>
          <a:srgbClr val="FFFFFF"/>
        </a:solidFill>
        <a:ln w="9525">
          <a:noFill/>
          <a:miter lim="800000"/>
          <a:headEnd/>
          <a:tailEnd/>
        </a:ln>
      </xdr:spPr>
      <xdr:txBody>
        <a:bodyPr vertOverflow="clip" vert="vert270" wrap="square" lIns="0" tIns="0" rIns="36576" bIns="22860" anchor="b" upright="1"/>
        <a:lstStyle/>
        <a:p>
          <a:pPr algn="l" rtl="0">
            <a:defRPr sz="1000"/>
          </a:pPr>
          <a:r>
            <a:rPr lang="de-DE" sz="1200" b="0" i="0" u="none" strike="noStrike" baseline="0">
              <a:solidFill>
                <a:srgbClr val="000000"/>
              </a:solidFill>
              <a:latin typeface="B Ludwigsburg Trade Gothic Lt"/>
            </a:rPr>
            <a:t>Absender:</a:t>
          </a:r>
          <a:endParaRPr lang="de-DE" sz="1000" b="0" i="0" u="none" strike="noStrike" baseline="0">
            <a:solidFill>
              <a:srgbClr val="000000"/>
            </a:solidFill>
            <a:latin typeface="B Ludwigsburg Trade Gothic Lt"/>
          </a:endParaRPr>
        </a:p>
        <a:p>
          <a:pPr algn="l" rtl="0">
            <a:defRPr sz="1000"/>
          </a:pPr>
          <a:r>
            <a:rPr lang="de-DE" sz="900" b="0" i="0" u="none" strike="noStrike" baseline="0">
              <a:solidFill>
                <a:srgbClr val="000000"/>
              </a:solidFill>
              <a:latin typeface="B Ludwigsburg Trade Gothic Lt"/>
            </a:rPr>
            <a:t>(Bitte korrigieren, falls umseitige Adresse nicht richtig ist.)</a:t>
          </a:r>
        </a:p>
      </xdr:txBody>
    </xdr:sp>
    <xdr:clientData/>
  </xdr:twoCellAnchor>
  <xdr:twoCellAnchor>
    <xdr:from>
      <xdr:col>7</xdr:col>
      <xdr:colOff>0</xdr:colOff>
      <xdr:row>32</xdr:row>
      <xdr:rowOff>0</xdr:rowOff>
    </xdr:from>
    <xdr:to>
      <xdr:col>7</xdr:col>
      <xdr:colOff>0</xdr:colOff>
      <xdr:row>32</xdr:row>
      <xdr:rowOff>0</xdr:rowOff>
    </xdr:to>
    <xdr:sp macro="" textlink="">
      <xdr:nvSpPr>
        <xdr:cNvPr id="188039" name="Line 9">
          <a:extLst>
            <a:ext uri="{FF2B5EF4-FFF2-40B4-BE49-F238E27FC236}">
              <a16:creationId xmlns:a16="http://schemas.microsoft.com/office/drawing/2014/main" id="{00000000-0008-0000-0400-000087DE0200}"/>
            </a:ext>
          </a:extLst>
        </xdr:cNvPr>
        <xdr:cNvSpPr>
          <a:spLocks noChangeShapeType="1"/>
        </xdr:cNvSpPr>
      </xdr:nvSpPr>
      <xdr:spPr bwMode="auto">
        <a:xfrm flipH="1">
          <a:off x="5915025" y="7439025"/>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694497</xdr:colOff>
      <xdr:row>32</xdr:row>
      <xdr:rowOff>14080</xdr:rowOff>
    </xdr:from>
    <xdr:to>
      <xdr:col>6</xdr:col>
      <xdr:colOff>694497</xdr:colOff>
      <xdr:row>32</xdr:row>
      <xdr:rowOff>14080</xdr:rowOff>
    </xdr:to>
    <xdr:sp macro="" textlink="">
      <xdr:nvSpPr>
        <xdr:cNvPr id="22538" name="Text Box 10">
          <a:extLst>
            <a:ext uri="{FF2B5EF4-FFF2-40B4-BE49-F238E27FC236}">
              <a16:creationId xmlns:a16="http://schemas.microsoft.com/office/drawing/2014/main" id="{00000000-0008-0000-0400-00000A580000}"/>
            </a:ext>
          </a:extLst>
        </xdr:cNvPr>
        <xdr:cNvSpPr txBox="1">
          <a:spLocks noChangeArrowheads="1"/>
        </xdr:cNvSpPr>
      </xdr:nvSpPr>
      <xdr:spPr bwMode="auto">
        <a:xfrm>
          <a:off x="5943600" y="7439025"/>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B i t t e   h i e r   f a l t e n</a:t>
          </a:r>
        </a:p>
      </xdr:txBody>
    </xdr:sp>
    <xdr:clientData/>
  </xdr:twoCellAnchor>
  <xdr:twoCellAnchor>
    <xdr:from>
      <xdr:col>6</xdr:col>
      <xdr:colOff>694497</xdr:colOff>
      <xdr:row>32</xdr:row>
      <xdr:rowOff>14080</xdr:rowOff>
    </xdr:from>
    <xdr:to>
      <xdr:col>6</xdr:col>
      <xdr:colOff>694497</xdr:colOff>
      <xdr:row>32</xdr:row>
      <xdr:rowOff>14080</xdr:rowOff>
    </xdr:to>
    <xdr:sp macro="" textlink="">
      <xdr:nvSpPr>
        <xdr:cNvPr id="22539" name="Text Box 11">
          <a:extLst>
            <a:ext uri="{FF2B5EF4-FFF2-40B4-BE49-F238E27FC236}">
              <a16:creationId xmlns:a16="http://schemas.microsoft.com/office/drawing/2014/main" id="{00000000-0008-0000-0400-00000B580000}"/>
            </a:ext>
          </a:extLst>
        </xdr:cNvPr>
        <xdr:cNvSpPr txBox="1">
          <a:spLocks noChangeArrowheads="1"/>
        </xdr:cNvSpPr>
      </xdr:nvSpPr>
      <xdr:spPr bwMode="auto">
        <a:xfrm flipH="1">
          <a:off x="5943600" y="7439025"/>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Ihre Rückantwort an uns ist bereits für den Versand in einer DIN-lang Festerbriefhülle vorbereitet.</a:t>
          </a:r>
        </a:p>
      </xdr:txBody>
    </xdr:sp>
    <xdr:clientData/>
  </xdr:twoCellAnchor>
  <xdr:twoCellAnchor>
    <xdr:from>
      <xdr:col>7</xdr:col>
      <xdr:colOff>0</xdr:colOff>
      <xdr:row>32</xdr:row>
      <xdr:rowOff>0</xdr:rowOff>
    </xdr:from>
    <xdr:to>
      <xdr:col>7</xdr:col>
      <xdr:colOff>0</xdr:colOff>
      <xdr:row>32</xdr:row>
      <xdr:rowOff>0</xdr:rowOff>
    </xdr:to>
    <xdr:sp macro="" textlink="">
      <xdr:nvSpPr>
        <xdr:cNvPr id="188042" name="Line 12">
          <a:extLst>
            <a:ext uri="{FF2B5EF4-FFF2-40B4-BE49-F238E27FC236}">
              <a16:creationId xmlns:a16="http://schemas.microsoft.com/office/drawing/2014/main" id="{00000000-0008-0000-0400-00008ADE0200}"/>
            </a:ext>
          </a:extLst>
        </xdr:cNvPr>
        <xdr:cNvSpPr>
          <a:spLocks noChangeShapeType="1"/>
        </xdr:cNvSpPr>
      </xdr:nvSpPr>
      <xdr:spPr bwMode="auto">
        <a:xfrm flipH="1" flipV="1">
          <a:off x="5915025" y="7439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xdr:row>
      <xdr:rowOff>133350</xdr:rowOff>
    </xdr:from>
    <xdr:to>
      <xdr:col>3</xdr:col>
      <xdr:colOff>66675</xdr:colOff>
      <xdr:row>4</xdr:row>
      <xdr:rowOff>38100</xdr:rowOff>
    </xdr:to>
    <xdr:pic>
      <xdr:nvPicPr>
        <xdr:cNvPr id="188043" name="Logo1" descr="LUBU_RGB">
          <a:extLst>
            <a:ext uri="{FF2B5EF4-FFF2-40B4-BE49-F238E27FC236}">
              <a16:creationId xmlns:a16="http://schemas.microsoft.com/office/drawing/2014/main" id="{00000000-0008-0000-0400-00008BDE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304800"/>
          <a:ext cx="22193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xdr:from>
      <xdr:col>6</xdr:col>
      <xdr:colOff>657225</xdr:colOff>
      <xdr:row>30</xdr:row>
      <xdr:rowOff>171450</xdr:rowOff>
    </xdr:from>
    <xdr:to>
      <xdr:col>7</xdr:col>
      <xdr:colOff>942975</xdr:colOff>
      <xdr:row>30</xdr:row>
      <xdr:rowOff>171450</xdr:rowOff>
    </xdr:to>
    <xdr:sp macro="" textlink="">
      <xdr:nvSpPr>
        <xdr:cNvPr id="188044" name="Line 24">
          <a:extLst>
            <a:ext uri="{FF2B5EF4-FFF2-40B4-BE49-F238E27FC236}">
              <a16:creationId xmlns:a16="http://schemas.microsoft.com/office/drawing/2014/main" id="{00000000-0008-0000-0400-00008CDE0200}"/>
            </a:ext>
          </a:extLst>
        </xdr:cNvPr>
        <xdr:cNvSpPr>
          <a:spLocks noChangeShapeType="1"/>
        </xdr:cNvSpPr>
      </xdr:nvSpPr>
      <xdr:spPr bwMode="auto">
        <a:xfrm>
          <a:off x="5514975" y="7134225"/>
          <a:ext cx="13430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657225</xdr:colOff>
      <xdr:row>64</xdr:row>
      <xdr:rowOff>171450</xdr:rowOff>
    </xdr:from>
    <xdr:to>
      <xdr:col>7</xdr:col>
      <xdr:colOff>942975</xdr:colOff>
      <xdr:row>64</xdr:row>
      <xdr:rowOff>171450</xdr:rowOff>
    </xdr:to>
    <xdr:sp macro="" textlink="">
      <xdr:nvSpPr>
        <xdr:cNvPr id="188045" name="Line 24">
          <a:extLst>
            <a:ext uri="{FF2B5EF4-FFF2-40B4-BE49-F238E27FC236}">
              <a16:creationId xmlns:a16="http://schemas.microsoft.com/office/drawing/2014/main" id="{00000000-0008-0000-0400-00008DDE0200}"/>
            </a:ext>
          </a:extLst>
        </xdr:cNvPr>
        <xdr:cNvSpPr>
          <a:spLocks noChangeShapeType="1"/>
        </xdr:cNvSpPr>
      </xdr:nvSpPr>
      <xdr:spPr bwMode="auto">
        <a:xfrm>
          <a:off x="5514975" y="15192375"/>
          <a:ext cx="13430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657225</xdr:colOff>
      <xdr:row>96</xdr:row>
      <xdr:rowOff>171450</xdr:rowOff>
    </xdr:from>
    <xdr:to>
      <xdr:col>7</xdr:col>
      <xdr:colOff>942975</xdr:colOff>
      <xdr:row>96</xdr:row>
      <xdr:rowOff>171450</xdr:rowOff>
    </xdr:to>
    <xdr:sp macro="" textlink="">
      <xdr:nvSpPr>
        <xdr:cNvPr id="188046" name="Line 24">
          <a:extLst>
            <a:ext uri="{FF2B5EF4-FFF2-40B4-BE49-F238E27FC236}">
              <a16:creationId xmlns:a16="http://schemas.microsoft.com/office/drawing/2014/main" id="{00000000-0008-0000-0400-00008EDE0200}"/>
            </a:ext>
          </a:extLst>
        </xdr:cNvPr>
        <xdr:cNvSpPr>
          <a:spLocks noChangeShapeType="1"/>
        </xdr:cNvSpPr>
      </xdr:nvSpPr>
      <xdr:spPr bwMode="auto">
        <a:xfrm>
          <a:off x="5514975" y="22917150"/>
          <a:ext cx="13430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657225</xdr:colOff>
      <xdr:row>128</xdr:row>
      <xdr:rowOff>171450</xdr:rowOff>
    </xdr:from>
    <xdr:to>
      <xdr:col>7</xdr:col>
      <xdr:colOff>942975</xdr:colOff>
      <xdr:row>128</xdr:row>
      <xdr:rowOff>171450</xdr:rowOff>
    </xdr:to>
    <xdr:sp macro="" textlink="">
      <xdr:nvSpPr>
        <xdr:cNvPr id="188047" name="Line 24">
          <a:extLst>
            <a:ext uri="{FF2B5EF4-FFF2-40B4-BE49-F238E27FC236}">
              <a16:creationId xmlns:a16="http://schemas.microsoft.com/office/drawing/2014/main" id="{00000000-0008-0000-0400-00008FDE0200}"/>
            </a:ext>
          </a:extLst>
        </xdr:cNvPr>
        <xdr:cNvSpPr>
          <a:spLocks noChangeShapeType="1"/>
        </xdr:cNvSpPr>
      </xdr:nvSpPr>
      <xdr:spPr bwMode="auto">
        <a:xfrm>
          <a:off x="5514975" y="30641925"/>
          <a:ext cx="13430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952500</xdr:colOff>
      <xdr:row>5</xdr:row>
      <xdr:rowOff>123825</xdr:rowOff>
    </xdr:from>
    <xdr:to>
      <xdr:col>15</xdr:col>
      <xdr:colOff>952500</xdr:colOff>
      <xdr:row>7</xdr:row>
      <xdr:rowOff>219075</xdr:rowOff>
    </xdr:to>
    <xdr:sp macro="" textlink="">
      <xdr:nvSpPr>
        <xdr:cNvPr id="188048" name="Line 17">
          <a:extLst>
            <a:ext uri="{FF2B5EF4-FFF2-40B4-BE49-F238E27FC236}">
              <a16:creationId xmlns:a16="http://schemas.microsoft.com/office/drawing/2014/main" id="{00000000-0008-0000-0400-000090DE0200}"/>
            </a:ext>
          </a:extLst>
        </xdr:cNvPr>
        <xdr:cNvSpPr>
          <a:spLocks noChangeShapeType="1"/>
        </xdr:cNvSpPr>
      </xdr:nvSpPr>
      <xdr:spPr bwMode="auto">
        <a:xfrm>
          <a:off x="11277600" y="132397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657225</xdr:colOff>
      <xdr:row>5</xdr:row>
      <xdr:rowOff>114300</xdr:rowOff>
    </xdr:from>
    <xdr:to>
      <xdr:col>19</xdr:col>
      <xdr:colOff>657225</xdr:colOff>
      <xdr:row>7</xdr:row>
      <xdr:rowOff>219075</xdr:rowOff>
    </xdr:to>
    <xdr:sp macro="" textlink="">
      <xdr:nvSpPr>
        <xdr:cNvPr id="188049" name="Line 18">
          <a:extLst>
            <a:ext uri="{FF2B5EF4-FFF2-40B4-BE49-F238E27FC236}">
              <a16:creationId xmlns:a16="http://schemas.microsoft.com/office/drawing/2014/main" id="{00000000-0008-0000-0400-000091DE0200}"/>
            </a:ext>
          </a:extLst>
        </xdr:cNvPr>
        <xdr:cNvSpPr>
          <a:spLocks noChangeShapeType="1"/>
        </xdr:cNvSpPr>
      </xdr:nvSpPr>
      <xdr:spPr bwMode="auto">
        <a:xfrm>
          <a:off x="13230225" y="1314450"/>
          <a:ext cx="0" cy="590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457200</xdr:colOff>
      <xdr:row>5</xdr:row>
      <xdr:rowOff>104775</xdr:rowOff>
    </xdr:from>
    <xdr:to>
      <xdr:col>22</xdr:col>
      <xdr:colOff>457200</xdr:colOff>
      <xdr:row>7</xdr:row>
      <xdr:rowOff>209550</xdr:rowOff>
    </xdr:to>
    <xdr:sp macro="" textlink="">
      <xdr:nvSpPr>
        <xdr:cNvPr id="188050" name="Line 19">
          <a:extLst>
            <a:ext uri="{FF2B5EF4-FFF2-40B4-BE49-F238E27FC236}">
              <a16:creationId xmlns:a16="http://schemas.microsoft.com/office/drawing/2014/main" id="{00000000-0008-0000-0400-000092DE0200}"/>
            </a:ext>
          </a:extLst>
        </xdr:cNvPr>
        <xdr:cNvSpPr>
          <a:spLocks noChangeShapeType="1"/>
        </xdr:cNvSpPr>
      </xdr:nvSpPr>
      <xdr:spPr bwMode="auto">
        <a:xfrm>
          <a:off x="15125700" y="1304925"/>
          <a:ext cx="0" cy="590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200025</xdr:colOff>
      <xdr:row>5</xdr:row>
      <xdr:rowOff>104775</xdr:rowOff>
    </xdr:from>
    <xdr:to>
      <xdr:col>27</xdr:col>
      <xdr:colOff>200025</xdr:colOff>
      <xdr:row>7</xdr:row>
      <xdr:rowOff>209550</xdr:rowOff>
    </xdr:to>
    <xdr:sp macro="" textlink="">
      <xdr:nvSpPr>
        <xdr:cNvPr id="188051" name="Line 20">
          <a:extLst>
            <a:ext uri="{FF2B5EF4-FFF2-40B4-BE49-F238E27FC236}">
              <a16:creationId xmlns:a16="http://schemas.microsoft.com/office/drawing/2014/main" id="{00000000-0008-0000-0400-000093DE0200}"/>
            </a:ext>
          </a:extLst>
        </xdr:cNvPr>
        <xdr:cNvSpPr>
          <a:spLocks noChangeShapeType="1"/>
        </xdr:cNvSpPr>
      </xdr:nvSpPr>
      <xdr:spPr bwMode="auto">
        <a:xfrm>
          <a:off x="16935450" y="1304925"/>
          <a:ext cx="0" cy="590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1009650</xdr:colOff>
      <xdr:row>31</xdr:row>
      <xdr:rowOff>95250</xdr:rowOff>
    </xdr:from>
    <xdr:to>
      <xdr:col>15</xdr:col>
      <xdr:colOff>1019175</xdr:colOff>
      <xdr:row>34</xdr:row>
      <xdr:rowOff>219075</xdr:rowOff>
    </xdr:to>
    <xdr:sp macro="" textlink="">
      <xdr:nvSpPr>
        <xdr:cNvPr id="188052" name="Line 21">
          <a:extLst>
            <a:ext uri="{FF2B5EF4-FFF2-40B4-BE49-F238E27FC236}">
              <a16:creationId xmlns:a16="http://schemas.microsoft.com/office/drawing/2014/main" id="{00000000-0008-0000-0400-000094DE0200}"/>
            </a:ext>
          </a:extLst>
        </xdr:cNvPr>
        <xdr:cNvSpPr>
          <a:spLocks noChangeShapeType="1"/>
        </xdr:cNvSpPr>
      </xdr:nvSpPr>
      <xdr:spPr bwMode="auto">
        <a:xfrm>
          <a:off x="11334750" y="7343775"/>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676275</xdr:colOff>
      <xdr:row>31</xdr:row>
      <xdr:rowOff>95250</xdr:rowOff>
    </xdr:from>
    <xdr:to>
      <xdr:col>19</xdr:col>
      <xdr:colOff>676275</xdr:colOff>
      <xdr:row>34</xdr:row>
      <xdr:rowOff>219075</xdr:rowOff>
    </xdr:to>
    <xdr:sp macro="" textlink="">
      <xdr:nvSpPr>
        <xdr:cNvPr id="188053" name="Line 22">
          <a:extLst>
            <a:ext uri="{FF2B5EF4-FFF2-40B4-BE49-F238E27FC236}">
              <a16:creationId xmlns:a16="http://schemas.microsoft.com/office/drawing/2014/main" id="{00000000-0008-0000-0400-000095DE0200}"/>
            </a:ext>
          </a:extLst>
        </xdr:cNvPr>
        <xdr:cNvSpPr>
          <a:spLocks noChangeShapeType="1"/>
        </xdr:cNvSpPr>
      </xdr:nvSpPr>
      <xdr:spPr bwMode="auto">
        <a:xfrm>
          <a:off x="13249275" y="7343775"/>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31</xdr:row>
      <xdr:rowOff>104775</xdr:rowOff>
    </xdr:from>
    <xdr:to>
      <xdr:col>22</xdr:col>
      <xdr:colOff>428625</xdr:colOff>
      <xdr:row>34</xdr:row>
      <xdr:rowOff>228600</xdr:rowOff>
    </xdr:to>
    <xdr:sp macro="" textlink="">
      <xdr:nvSpPr>
        <xdr:cNvPr id="188054" name="Line 23">
          <a:extLst>
            <a:ext uri="{FF2B5EF4-FFF2-40B4-BE49-F238E27FC236}">
              <a16:creationId xmlns:a16="http://schemas.microsoft.com/office/drawing/2014/main" id="{00000000-0008-0000-0400-000096DE0200}"/>
            </a:ext>
          </a:extLst>
        </xdr:cNvPr>
        <xdr:cNvSpPr>
          <a:spLocks noChangeShapeType="1"/>
        </xdr:cNvSpPr>
      </xdr:nvSpPr>
      <xdr:spPr bwMode="auto">
        <a:xfrm>
          <a:off x="15097125" y="7353300"/>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247650</xdr:colOff>
      <xdr:row>31</xdr:row>
      <xdr:rowOff>104775</xdr:rowOff>
    </xdr:from>
    <xdr:to>
      <xdr:col>27</xdr:col>
      <xdr:colOff>247650</xdr:colOff>
      <xdr:row>34</xdr:row>
      <xdr:rowOff>238125</xdr:rowOff>
    </xdr:to>
    <xdr:sp macro="" textlink="">
      <xdr:nvSpPr>
        <xdr:cNvPr id="188055" name="Line 24">
          <a:extLst>
            <a:ext uri="{FF2B5EF4-FFF2-40B4-BE49-F238E27FC236}">
              <a16:creationId xmlns:a16="http://schemas.microsoft.com/office/drawing/2014/main" id="{00000000-0008-0000-0400-000097DE0200}"/>
            </a:ext>
          </a:extLst>
        </xdr:cNvPr>
        <xdr:cNvSpPr>
          <a:spLocks noChangeShapeType="1"/>
        </xdr:cNvSpPr>
      </xdr:nvSpPr>
      <xdr:spPr bwMode="auto">
        <a:xfrm>
          <a:off x="16983075" y="7353300"/>
          <a:ext cx="0" cy="695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962025</xdr:colOff>
      <xdr:row>65</xdr:row>
      <xdr:rowOff>133350</xdr:rowOff>
    </xdr:from>
    <xdr:to>
      <xdr:col>15</xdr:col>
      <xdr:colOff>962025</xdr:colOff>
      <xdr:row>68</xdr:row>
      <xdr:rowOff>76200</xdr:rowOff>
    </xdr:to>
    <xdr:sp macro="" textlink="">
      <xdr:nvSpPr>
        <xdr:cNvPr id="188056" name="Line 25">
          <a:extLst>
            <a:ext uri="{FF2B5EF4-FFF2-40B4-BE49-F238E27FC236}">
              <a16:creationId xmlns:a16="http://schemas.microsoft.com/office/drawing/2014/main" id="{00000000-0008-0000-0400-000098DE0200}"/>
            </a:ext>
          </a:extLst>
        </xdr:cNvPr>
        <xdr:cNvSpPr>
          <a:spLocks noChangeShapeType="1"/>
        </xdr:cNvSpPr>
      </xdr:nvSpPr>
      <xdr:spPr bwMode="auto">
        <a:xfrm>
          <a:off x="11287125" y="15440025"/>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666750</xdr:colOff>
      <xdr:row>65</xdr:row>
      <xdr:rowOff>123825</xdr:rowOff>
    </xdr:from>
    <xdr:to>
      <xdr:col>19</xdr:col>
      <xdr:colOff>666750</xdr:colOff>
      <xdr:row>68</xdr:row>
      <xdr:rowOff>76200</xdr:rowOff>
    </xdr:to>
    <xdr:sp macro="" textlink="">
      <xdr:nvSpPr>
        <xdr:cNvPr id="188057" name="Line 26">
          <a:extLst>
            <a:ext uri="{FF2B5EF4-FFF2-40B4-BE49-F238E27FC236}">
              <a16:creationId xmlns:a16="http://schemas.microsoft.com/office/drawing/2014/main" id="{00000000-0008-0000-0400-000099DE0200}"/>
            </a:ext>
          </a:extLst>
        </xdr:cNvPr>
        <xdr:cNvSpPr>
          <a:spLocks noChangeShapeType="1"/>
        </xdr:cNvSpPr>
      </xdr:nvSpPr>
      <xdr:spPr bwMode="auto">
        <a:xfrm>
          <a:off x="13239750" y="15430500"/>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65</xdr:row>
      <xdr:rowOff>123825</xdr:rowOff>
    </xdr:from>
    <xdr:to>
      <xdr:col>22</xdr:col>
      <xdr:colOff>438150</xdr:colOff>
      <xdr:row>68</xdr:row>
      <xdr:rowOff>76200</xdr:rowOff>
    </xdr:to>
    <xdr:sp macro="" textlink="">
      <xdr:nvSpPr>
        <xdr:cNvPr id="188058" name="Line 27">
          <a:extLst>
            <a:ext uri="{FF2B5EF4-FFF2-40B4-BE49-F238E27FC236}">
              <a16:creationId xmlns:a16="http://schemas.microsoft.com/office/drawing/2014/main" id="{00000000-0008-0000-0400-00009ADE0200}"/>
            </a:ext>
          </a:extLst>
        </xdr:cNvPr>
        <xdr:cNvSpPr>
          <a:spLocks noChangeShapeType="1"/>
        </xdr:cNvSpPr>
      </xdr:nvSpPr>
      <xdr:spPr bwMode="auto">
        <a:xfrm flipH="1">
          <a:off x="15097125" y="15430500"/>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295275</xdr:colOff>
      <xdr:row>65</xdr:row>
      <xdr:rowOff>104775</xdr:rowOff>
    </xdr:from>
    <xdr:to>
      <xdr:col>27</xdr:col>
      <xdr:colOff>295275</xdr:colOff>
      <xdr:row>68</xdr:row>
      <xdr:rowOff>76200</xdr:rowOff>
    </xdr:to>
    <xdr:sp macro="" textlink="">
      <xdr:nvSpPr>
        <xdr:cNvPr id="188059" name="Line 28">
          <a:extLst>
            <a:ext uri="{FF2B5EF4-FFF2-40B4-BE49-F238E27FC236}">
              <a16:creationId xmlns:a16="http://schemas.microsoft.com/office/drawing/2014/main" id="{00000000-0008-0000-0400-00009BDE0200}"/>
            </a:ext>
          </a:extLst>
        </xdr:cNvPr>
        <xdr:cNvSpPr>
          <a:spLocks noChangeShapeType="1"/>
        </xdr:cNvSpPr>
      </xdr:nvSpPr>
      <xdr:spPr bwMode="auto">
        <a:xfrm>
          <a:off x="17030700" y="15411450"/>
          <a:ext cx="0" cy="704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962025</xdr:colOff>
      <xdr:row>97</xdr:row>
      <xdr:rowOff>133350</xdr:rowOff>
    </xdr:from>
    <xdr:to>
      <xdr:col>15</xdr:col>
      <xdr:colOff>962025</xdr:colOff>
      <xdr:row>100</xdr:row>
      <xdr:rowOff>76200</xdr:rowOff>
    </xdr:to>
    <xdr:sp macro="" textlink="">
      <xdr:nvSpPr>
        <xdr:cNvPr id="188060" name="Line 29">
          <a:extLst>
            <a:ext uri="{FF2B5EF4-FFF2-40B4-BE49-F238E27FC236}">
              <a16:creationId xmlns:a16="http://schemas.microsoft.com/office/drawing/2014/main" id="{00000000-0008-0000-0400-00009CDE0200}"/>
            </a:ext>
          </a:extLst>
        </xdr:cNvPr>
        <xdr:cNvSpPr>
          <a:spLocks noChangeShapeType="1"/>
        </xdr:cNvSpPr>
      </xdr:nvSpPr>
      <xdr:spPr bwMode="auto">
        <a:xfrm>
          <a:off x="11287125" y="23164800"/>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666750</xdr:colOff>
      <xdr:row>97</xdr:row>
      <xdr:rowOff>123825</xdr:rowOff>
    </xdr:from>
    <xdr:to>
      <xdr:col>19</xdr:col>
      <xdr:colOff>666750</xdr:colOff>
      <xdr:row>100</xdr:row>
      <xdr:rowOff>76200</xdr:rowOff>
    </xdr:to>
    <xdr:sp macro="" textlink="">
      <xdr:nvSpPr>
        <xdr:cNvPr id="188061" name="Line 30">
          <a:extLst>
            <a:ext uri="{FF2B5EF4-FFF2-40B4-BE49-F238E27FC236}">
              <a16:creationId xmlns:a16="http://schemas.microsoft.com/office/drawing/2014/main" id="{00000000-0008-0000-0400-00009DDE0200}"/>
            </a:ext>
          </a:extLst>
        </xdr:cNvPr>
        <xdr:cNvSpPr>
          <a:spLocks noChangeShapeType="1"/>
        </xdr:cNvSpPr>
      </xdr:nvSpPr>
      <xdr:spPr bwMode="auto">
        <a:xfrm>
          <a:off x="13239750" y="23155275"/>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97</xdr:row>
      <xdr:rowOff>123825</xdr:rowOff>
    </xdr:from>
    <xdr:to>
      <xdr:col>22</xdr:col>
      <xdr:colOff>438150</xdr:colOff>
      <xdr:row>100</xdr:row>
      <xdr:rowOff>76200</xdr:rowOff>
    </xdr:to>
    <xdr:sp macro="" textlink="">
      <xdr:nvSpPr>
        <xdr:cNvPr id="188062" name="Line 31">
          <a:extLst>
            <a:ext uri="{FF2B5EF4-FFF2-40B4-BE49-F238E27FC236}">
              <a16:creationId xmlns:a16="http://schemas.microsoft.com/office/drawing/2014/main" id="{00000000-0008-0000-0400-00009EDE0200}"/>
            </a:ext>
          </a:extLst>
        </xdr:cNvPr>
        <xdr:cNvSpPr>
          <a:spLocks noChangeShapeType="1"/>
        </xdr:cNvSpPr>
      </xdr:nvSpPr>
      <xdr:spPr bwMode="auto">
        <a:xfrm flipH="1">
          <a:off x="15097125" y="23155275"/>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962025</xdr:colOff>
      <xdr:row>97</xdr:row>
      <xdr:rowOff>133350</xdr:rowOff>
    </xdr:from>
    <xdr:to>
      <xdr:col>15</xdr:col>
      <xdr:colOff>962025</xdr:colOff>
      <xdr:row>100</xdr:row>
      <xdr:rowOff>76200</xdr:rowOff>
    </xdr:to>
    <xdr:sp macro="" textlink="">
      <xdr:nvSpPr>
        <xdr:cNvPr id="188063" name="Line 38">
          <a:extLst>
            <a:ext uri="{FF2B5EF4-FFF2-40B4-BE49-F238E27FC236}">
              <a16:creationId xmlns:a16="http://schemas.microsoft.com/office/drawing/2014/main" id="{00000000-0008-0000-0400-00009FDE0200}"/>
            </a:ext>
          </a:extLst>
        </xdr:cNvPr>
        <xdr:cNvSpPr>
          <a:spLocks noChangeShapeType="1"/>
        </xdr:cNvSpPr>
      </xdr:nvSpPr>
      <xdr:spPr bwMode="auto">
        <a:xfrm>
          <a:off x="11287125" y="23164800"/>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666750</xdr:colOff>
      <xdr:row>97</xdr:row>
      <xdr:rowOff>123825</xdr:rowOff>
    </xdr:from>
    <xdr:to>
      <xdr:col>19</xdr:col>
      <xdr:colOff>666750</xdr:colOff>
      <xdr:row>100</xdr:row>
      <xdr:rowOff>76200</xdr:rowOff>
    </xdr:to>
    <xdr:sp macro="" textlink="">
      <xdr:nvSpPr>
        <xdr:cNvPr id="188064" name="Line 39">
          <a:extLst>
            <a:ext uri="{FF2B5EF4-FFF2-40B4-BE49-F238E27FC236}">
              <a16:creationId xmlns:a16="http://schemas.microsoft.com/office/drawing/2014/main" id="{00000000-0008-0000-0400-0000A0DE0200}"/>
            </a:ext>
          </a:extLst>
        </xdr:cNvPr>
        <xdr:cNvSpPr>
          <a:spLocks noChangeShapeType="1"/>
        </xdr:cNvSpPr>
      </xdr:nvSpPr>
      <xdr:spPr bwMode="auto">
        <a:xfrm>
          <a:off x="13239750" y="23155275"/>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97</xdr:row>
      <xdr:rowOff>123825</xdr:rowOff>
    </xdr:from>
    <xdr:to>
      <xdr:col>22</xdr:col>
      <xdr:colOff>438150</xdr:colOff>
      <xdr:row>100</xdr:row>
      <xdr:rowOff>76200</xdr:rowOff>
    </xdr:to>
    <xdr:sp macro="" textlink="">
      <xdr:nvSpPr>
        <xdr:cNvPr id="188065" name="Line 40">
          <a:extLst>
            <a:ext uri="{FF2B5EF4-FFF2-40B4-BE49-F238E27FC236}">
              <a16:creationId xmlns:a16="http://schemas.microsoft.com/office/drawing/2014/main" id="{00000000-0008-0000-0400-0000A1DE0200}"/>
            </a:ext>
          </a:extLst>
        </xdr:cNvPr>
        <xdr:cNvSpPr>
          <a:spLocks noChangeShapeType="1"/>
        </xdr:cNvSpPr>
      </xdr:nvSpPr>
      <xdr:spPr bwMode="auto">
        <a:xfrm flipH="1">
          <a:off x="15097125" y="23155275"/>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285750</xdr:colOff>
      <xdr:row>97</xdr:row>
      <xdr:rowOff>104775</xdr:rowOff>
    </xdr:from>
    <xdr:to>
      <xdr:col>27</xdr:col>
      <xdr:colOff>285750</xdr:colOff>
      <xdr:row>100</xdr:row>
      <xdr:rowOff>76200</xdr:rowOff>
    </xdr:to>
    <xdr:sp macro="" textlink="">
      <xdr:nvSpPr>
        <xdr:cNvPr id="188066" name="Line 41">
          <a:extLst>
            <a:ext uri="{FF2B5EF4-FFF2-40B4-BE49-F238E27FC236}">
              <a16:creationId xmlns:a16="http://schemas.microsoft.com/office/drawing/2014/main" id="{00000000-0008-0000-0400-0000A2DE0200}"/>
            </a:ext>
          </a:extLst>
        </xdr:cNvPr>
        <xdr:cNvSpPr>
          <a:spLocks noChangeShapeType="1"/>
        </xdr:cNvSpPr>
      </xdr:nvSpPr>
      <xdr:spPr bwMode="auto">
        <a:xfrm>
          <a:off x="17021175" y="23136225"/>
          <a:ext cx="0" cy="704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942975</xdr:colOff>
      <xdr:row>13</xdr:row>
      <xdr:rowOff>142875</xdr:rowOff>
    </xdr:from>
    <xdr:to>
      <xdr:col>15</xdr:col>
      <xdr:colOff>942975</xdr:colOff>
      <xdr:row>17</xdr:row>
      <xdr:rowOff>85725</xdr:rowOff>
    </xdr:to>
    <xdr:sp macro="" textlink="">
      <xdr:nvSpPr>
        <xdr:cNvPr id="188067" name="Line 42">
          <a:extLst>
            <a:ext uri="{FF2B5EF4-FFF2-40B4-BE49-F238E27FC236}">
              <a16:creationId xmlns:a16="http://schemas.microsoft.com/office/drawing/2014/main" id="{00000000-0008-0000-0400-0000A3DE0200}"/>
            </a:ext>
          </a:extLst>
        </xdr:cNvPr>
        <xdr:cNvSpPr>
          <a:spLocks noChangeShapeType="1"/>
        </xdr:cNvSpPr>
      </xdr:nvSpPr>
      <xdr:spPr bwMode="auto">
        <a:xfrm>
          <a:off x="11268075" y="3467100"/>
          <a:ext cx="0" cy="666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647700</xdr:colOff>
      <xdr:row>14</xdr:row>
      <xdr:rowOff>0</xdr:rowOff>
    </xdr:from>
    <xdr:to>
      <xdr:col>19</xdr:col>
      <xdr:colOff>647700</xdr:colOff>
      <xdr:row>17</xdr:row>
      <xdr:rowOff>85725</xdr:rowOff>
    </xdr:to>
    <xdr:sp macro="" textlink="">
      <xdr:nvSpPr>
        <xdr:cNvPr id="188068" name="Line 43">
          <a:extLst>
            <a:ext uri="{FF2B5EF4-FFF2-40B4-BE49-F238E27FC236}">
              <a16:creationId xmlns:a16="http://schemas.microsoft.com/office/drawing/2014/main" id="{00000000-0008-0000-0400-0000A4DE0200}"/>
            </a:ext>
          </a:extLst>
        </xdr:cNvPr>
        <xdr:cNvSpPr>
          <a:spLocks noChangeShapeType="1"/>
        </xdr:cNvSpPr>
      </xdr:nvSpPr>
      <xdr:spPr bwMode="auto">
        <a:xfrm>
          <a:off x="13220700" y="3476625"/>
          <a:ext cx="0" cy="657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466725</xdr:colOff>
      <xdr:row>13</xdr:row>
      <xdr:rowOff>133350</xdr:rowOff>
    </xdr:from>
    <xdr:to>
      <xdr:col>22</xdr:col>
      <xdr:colOff>466725</xdr:colOff>
      <xdr:row>17</xdr:row>
      <xdr:rowOff>85725</xdr:rowOff>
    </xdr:to>
    <xdr:sp macro="" textlink="">
      <xdr:nvSpPr>
        <xdr:cNvPr id="188069" name="Line 44">
          <a:extLst>
            <a:ext uri="{FF2B5EF4-FFF2-40B4-BE49-F238E27FC236}">
              <a16:creationId xmlns:a16="http://schemas.microsoft.com/office/drawing/2014/main" id="{00000000-0008-0000-0400-0000A5DE0200}"/>
            </a:ext>
          </a:extLst>
        </xdr:cNvPr>
        <xdr:cNvSpPr>
          <a:spLocks noChangeShapeType="1"/>
        </xdr:cNvSpPr>
      </xdr:nvSpPr>
      <xdr:spPr bwMode="auto">
        <a:xfrm>
          <a:off x="15135225" y="3457575"/>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209550</xdr:colOff>
      <xdr:row>13</xdr:row>
      <xdr:rowOff>142875</xdr:rowOff>
    </xdr:from>
    <xdr:to>
      <xdr:col>27</xdr:col>
      <xdr:colOff>209550</xdr:colOff>
      <xdr:row>17</xdr:row>
      <xdr:rowOff>85725</xdr:rowOff>
    </xdr:to>
    <xdr:sp macro="" textlink="">
      <xdr:nvSpPr>
        <xdr:cNvPr id="188070" name="Line 45">
          <a:extLst>
            <a:ext uri="{FF2B5EF4-FFF2-40B4-BE49-F238E27FC236}">
              <a16:creationId xmlns:a16="http://schemas.microsoft.com/office/drawing/2014/main" id="{00000000-0008-0000-0400-0000A6DE0200}"/>
            </a:ext>
          </a:extLst>
        </xdr:cNvPr>
        <xdr:cNvSpPr>
          <a:spLocks noChangeShapeType="1"/>
        </xdr:cNvSpPr>
      </xdr:nvSpPr>
      <xdr:spPr bwMode="auto">
        <a:xfrm>
          <a:off x="16944975" y="3467100"/>
          <a:ext cx="0" cy="666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962025</xdr:colOff>
      <xdr:row>97</xdr:row>
      <xdr:rowOff>133350</xdr:rowOff>
    </xdr:from>
    <xdr:to>
      <xdr:col>15</xdr:col>
      <xdr:colOff>962025</xdr:colOff>
      <xdr:row>100</xdr:row>
      <xdr:rowOff>76200</xdr:rowOff>
    </xdr:to>
    <xdr:sp macro="" textlink="">
      <xdr:nvSpPr>
        <xdr:cNvPr id="188071" name="Line 46">
          <a:extLst>
            <a:ext uri="{FF2B5EF4-FFF2-40B4-BE49-F238E27FC236}">
              <a16:creationId xmlns:a16="http://schemas.microsoft.com/office/drawing/2014/main" id="{00000000-0008-0000-0400-0000A7DE0200}"/>
            </a:ext>
          </a:extLst>
        </xdr:cNvPr>
        <xdr:cNvSpPr>
          <a:spLocks noChangeShapeType="1"/>
        </xdr:cNvSpPr>
      </xdr:nvSpPr>
      <xdr:spPr bwMode="auto">
        <a:xfrm>
          <a:off x="11287125" y="23164800"/>
          <a:ext cx="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666750</xdr:colOff>
      <xdr:row>97</xdr:row>
      <xdr:rowOff>123825</xdr:rowOff>
    </xdr:from>
    <xdr:to>
      <xdr:col>19</xdr:col>
      <xdr:colOff>666750</xdr:colOff>
      <xdr:row>100</xdr:row>
      <xdr:rowOff>76200</xdr:rowOff>
    </xdr:to>
    <xdr:sp macro="" textlink="">
      <xdr:nvSpPr>
        <xdr:cNvPr id="188072" name="Line 47">
          <a:extLst>
            <a:ext uri="{FF2B5EF4-FFF2-40B4-BE49-F238E27FC236}">
              <a16:creationId xmlns:a16="http://schemas.microsoft.com/office/drawing/2014/main" id="{00000000-0008-0000-0400-0000A8DE0200}"/>
            </a:ext>
          </a:extLst>
        </xdr:cNvPr>
        <xdr:cNvSpPr>
          <a:spLocks noChangeShapeType="1"/>
        </xdr:cNvSpPr>
      </xdr:nvSpPr>
      <xdr:spPr bwMode="auto">
        <a:xfrm>
          <a:off x="13239750" y="23155275"/>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428625</xdr:colOff>
      <xdr:row>97</xdr:row>
      <xdr:rowOff>123825</xdr:rowOff>
    </xdr:from>
    <xdr:to>
      <xdr:col>22</xdr:col>
      <xdr:colOff>438150</xdr:colOff>
      <xdr:row>100</xdr:row>
      <xdr:rowOff>76200</xdr:rowOff>
    </xdr:to>
    <xdr:sp macro="" textlink="">
      <xdr:nvSpPr>
        <xdr:cNvPr id="188073" name="Line 48">
          <a:extLst>
            <a:ext uri="{FF2B5EF4-FFF2-40B4-BE49-F238E27FC236}">
              <a16:creationId xmlns:a16="http://schemas.microsoft.com/office/drawing/2014/main" id="{00000000-0008-0000-0400-0000A9DE0200}"/>
            </a:ext>
          </a:extLst>
        </xdr:cNvPr>
        <xdr:cNvSpPr>
          <a:spLocks noChangeShapeType="1"/>
        </xdr:cNvSpPr>
      </xdr:nvSpPr>
      <xdr:spPr bwMode="auto">
        <a:xfrm flipH="1">
          <a:off x="15097125" y="23155275"/>
          <a:ext cx="952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295275</xdr:colOff>
      <xdr:row>97</xdr:row>
      <xdr:rowOff>104775</xdr:rowOff>
    </xdr:from>
    <xdr:to>
      <xdr:col>27</xdr:col>
      <xdr:colOff>295275</xdr:colOff>
      <xdr:row>100</xdr:row>
      <xdr:rowOff>76200</xdr:rowOff>
    </xdr:to>
    <xdr:sp macro="" textlink="">
      <xdr:nvSpPr>
        <xdr:cNvPr id="188074" name="Line 49">
          <a:extLst>
            <a:ext uri="{FF2B5EF4-FFF2-40B4-BE49-F238E27FC236}">
              <a16:creationId xmlns:a16="http://schemas.microsoft.com/office/drawing/2014/main" id="{00000000-0008-0000-0400-0000AADE0200}"/>
            </a:ext>
          </a:extLst>
        </xdr:cNvPr>
        <xdr:cNvSpPr>
          <a:spLocks noChangeShapeType="1"/>
        </xdr:cNvSpPr>
      </xdr:nvSpPr>
      <xdr:spPr bwMode="auto">
        <a:xfrm>
          <a:off x="17030700" y="23136225"/>
          <a:ext cx="0" cy="704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29</xdr:row>
      <xdr:rowOff>2071</xdr:rowOff>
    </xdr:from>
    <xdr:to>
      <xdr:col>7</xdr:col>
      <xdr:colOff>0</xdr:colOff>
      <xdr:row>29</xdr:row>
      <xdr:rowOff>2071</xdr:rowOff>
    </xdr:to>
    <xdr:sp macro="" textlink="">
      <xdr:nvSpPr>
        <xdr:cNvPr id="7171" name="Text Box 3">
          <a:extLst>
            <a:ext uri="{FF2B5EF4-FFF2-40B4-BE49-F238E27FC236}">
              <a16:creationId xmlns:a16="http://schemas.microsoft.com/office/drawing/2014/main" id="{00000000-0008-0000-1800-0000031C0000}"/>
            </a:ext>
          </a:extLst>
        </xdr:cNvPr>
        <xdr:cNvSpPr txBox="1">
          <a:spLocks noChangeArrowheads="1"/>
        </xdr:cNvSpPr>
      </xdr:nvSpPr>
      <xdr:spPr bwMode="auto">
        <a:xfrm>
          <a:off x="5857875" y="7562850"/>
          <a:ext cx="0" cy="0"/>
        </a:xfrm>
        <a:prstGeom prst="rect">
          <a:avLst/>
        </a:prstGeom>
        <a:solidFill>
          <a:srgbClr val="FFFFFF"/>
        </a:solidFill>
        <a:ln w="9525">
          <a:noFill/>
          <a:miter lim="800000"/>
          <a:headEnd/>
          <a:tailEnd/>
        </a:ln>
      </xdr:spPr>
      <xdr:txBody>
        <a:bodyPr vertOverflow="clip" vert="vert270" wrap="square" lIns="0" tIns="0" rIns="36576" bIns="22860" anchor="b" upright="1"/>
        <a:lstStyle/>
        <a:p>
          <a:pPr algn="l" rtl="0">
            <a:defRPr sz="1000"/>
          </a:pPr>
          <a:r>
            <a:rPr lang="de-DE" sz="1200" b="0" i="0" u="none" strike="noStrike" baseline="0">
              <a:solidFill>
                <a:srgbClr val="000000"/>
              </a:solidFill>
              <a:latin typeface="B Ludwigsburg Trade Gothic Lt"/>
            </a:rPr>
            <a:t>Absender:</a:t>
          </a:r>
          <a:endParaRPr lang="de-DE" sz="1000" b="0" i="0" u="none" strike="noStrike" baseline="0">
            <a:solidFill>
              <a:srgbClr val="000000"/>
            </a:solidFill>
            <a:latin typeface="B Ludwigsburg Trade Gothic Lt"/>
          </a:endParaRPr>
        </a:p>
        <a:p>
          <a:pPr algn="l" rtl="0">
            <a:defRPr sz="1000"/>
          </a:pPr>
          <a:r>
            <a:rPr lang="de-DE" sz="900" b="0" i="0" u="none" strike="noStrike" baseline="0">
              <a:solidFill>
                <a:srgbClr val="000000"/>
              </a:solidFill>
              <a:latin typeface="B Ludwigsburg Trade Gothic Lt"/>
            </a:rPr>
            <a:t>(Bitte korrigieren, falls umseitige Adresse nicht richtig ist.)</a:t>
          </a:r>
        </a:p>
      </xdr:txBody>
    </xdr:sp>
    <xdr:clientData/>
  </xdr:twoCellAnchor>
  <xdr:twoCellAnchor>
    <xdr:from>
      <xdr:col>7</xdr:col>
      <xdr:colOff>0</xdr:colOff>
      <xdr:row>29</xdr:row>
      <xdr:rowOff>0</xdr:rowOff>
    </xdr:from>
    <xdr:to>
      <xdr:col>7</xdr:col>
      <xdr:colOff>0</xdr:colOff>
      <xdr:row>29</xdr:row>
      <xdr:rowOff>0</xdr:rowOff>
    </xdr:to>
    <xdr:sp macro="" textlink="">
      <xdr:nvSpPr>
        <xdr:cNvPr id="209952" name="Line 4">
          <a:extLst>
            <a:ext uri="{FF2B5EF4-FFF2-40B4-BE49-F238E27FC236}">
              <a16:creationId xmlns:a16="http://schemas.microsoft.com/office/drawing/2014/main" id="{00000000-0008-0000-1800-000020340300}"/>
            </a:ext>
          </a:extLst>
        </xdr:cNvPr>
        <xdr:cNvSpPr>
          <a:spLocks noChangeShapeType="1"/>
        </xdr:cNvSpPr>
      </xdr:nvSpPr>
      <xdr:spPr bwMode="auto">
        <a:xfrm flipH="1">
          <a:off x="5857875" y="756285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2071</xdr:rowOff>
    </xdr:from>
    <xdr:to>
      <xdr:col>7</xdr:col>
      <xdr:colOff>0</xdr:colOff>
      <xdr:row>29</xdr:row>
      <xdr:rowOff>2071</xdr:rowOff>
    </xdr:to>
    <xdr:sp macro="" textlink="">
      <xdr:nvSpPr>
        <xdr:cNvPr id="7173" name="Text Box 5">
          <a:extLst>
            <a:ext uri="{FF2B5EF4-FFF2-40B4-BE49-F238E27FC236}">
              <a16:creationId xmlns:a16="http://schemas.microsoft.com/office/drawing/2014/main" id="{00000000-0008-0000-1800-0000051C0000}"/>
            </a:ext>
          </a:extLst>
        </xdr:cNvPr>
        <xdr:cNvSpPr txBox="1">
          <a:spLocks noChangeArrowheads="1"/>
        </xdr:cNvSpPr>
      </xdr:nvSpPr>
      <xdr:spPr bwMode="auto">
        <a:xfrm>
          <a:off x="5857875" y="7562850"/>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B i t t e   h i e r   f a l t e n</a:t>
          </a:r>
        </a:p>
      </xdr:txBody>
    </xdr:sp>
    <xdr:clientData/>
  </xdr:twoCellAnchor>
  <xdr:twoCellAnchor>
    <xdr:from>
      <xdr:col>7</xdr:col>
      <xdr:colOff>0</xdr:colOff>
      <xdr:row>29</xdr:row>
      <xdr:rowOff>2071</xdr:rowOff>
    </xdr:from>
    <xdr:to>
      <xdr:col>7</xdr:col>
      <xdr:colOff>0</xdr:colOff>
      <xdr:row>29</xdr:row>
      <xdr:rowOff>2071</xdr:rowOff>
    </xdr:to>
    <xdr:sp macro="" textlink="">
      <xdr:nvSpPr>
        <xdr:cNvPr id="7174" name="Text Box 6">
          <a:extLst>
            <a:ext uri="{FF2B5EF4-FFF2-40B4-BE49-F238E27FC236}">
              <a16:creationId xmlns:a16="http://schemas.microsoft.com/office/drawing/2014/main" id="{00000000-0008-0000-1800-0000061C0000}"/>
            </a:ext>
          </a:extLst>
        </xdr:cNvPr>
        <xdr:cNvSpPr txBox="1">
          <a:spLocks noChangeArrowheads="1"/>
        </xdr:cNvSpPr>
      </xdr:nvSpPr>
      <xdr:spPr bwMode="auto">
        <a:xfrm flipH="1">
          <a:off x="5857875" y="7562850"/>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Ihre Rückantwort an uns ist bereits für den Versand in einer DIN-lang Festerbriefhülle vorbereitet.</a:t>
          </a:r>
        </a:p>
      </xdr:txBody>
    </xdr:sp>
    <xdr:clientData/>
  </xdr:twoCellAnchor>
  <xdr:twoCellAnchor>
    <xdr:from>
      <xdr:col>7</xdr:col>
      <xdr:colOff>0</xdr:colOff>
      <xdr:row>29</xdr:row>
      <xdr:rowOff>0</xdr:rowOff>
    </xdr:from>
    <xdr:to>
      <xdr:col>7</xdr:col>
      <xdr:colOff>0</xdr:colOff>
      <xdr:row>29</xdr:row>
      <xdr:rowOff>0</xdr:rowOff>
    </xdr:to>
    <xdr:sp macro="" textlink="">
      <xdr:nvSpPr>
        <xdr:cNvPr id="209955" name="Line 7">
          <a:extLst>
            <a:ext uri="{FF2B5EF4-FFF2-40B4-BE49-F238E27FC236}">
              <a16:creationId xmlns:a16="http://schemas.microsoft.com/office/drawing/2014/main" id="{00000000-0008-0000-1800-000023340300}"/>
            </a:ext>
          </a:extLst>
        </xdr:cNvPr>
        <xdr:cNvSpPr>
          <a:spLocks noChangeShapeType="1"/>
        </xdr:cNvSpPr>
      </xdr:nvSpPr>
      <xdr:spPr bwMode="auto">
        <a:xfrm flipH="1" flipV="1">
          <a:off x="5857875" y="7562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56</xdr:row>
      <xdr:rowOff>234811</xdr:rowOff>
    </xdr:from>
    <xdr:to>
      <xdr:col>7</xdr:col>
      <xdr:colOff>0</xdr:colOff>
      <xdr:row>56</xdr:row>
      <xdr:rowOff>234811</xdr:rowOff>
    </xdr:to>
    <xdr:sp macro="" textlink="">
      <xdr:nvSpPr>
        <xdr:cNvPr id="7183" name="Text Box 15">
          <a:extLst>
            <a:ext uri="{FF2B5EF4-FFF2-40B4-BE49-F238E27FC236}">
              <a16:creationId xmlns:a16="http://schemas.microsoft.com/office/drawing/2014/main" id="{00000000-0008-0000-1800-00000F1C0000}"/>
            </a:ext>
          </a:extLst>
        </xdr:cNvPr>
        <xdr:cNvSpPr txBox="1">
          <a:spLocks noChangeArrowheads="1"/>
        </xdr:cNvSpPr>
      </xdr:nvSpPr>
      <xdr:spPr bwMode="auto">
        <a:xfrm>
          <a:off x="5857875" y="15268575"/>
          <a:ext cx="0" cy="0"/>
        </a:xfrm>
        <a:prstGeom prst="rect">
          <a:avLst/>
        </a:prstGeom>
        <a:solidFill>
          <a:srgbClr val="FFFFFF"/>
        </a:solidFill>
        <a:ln w="9525">
          <a:noFill/>
          <a:miter lim="800000"/>
          <a:headEnd/>
          <a:tailEnd/>
        </a:ln>
      </xdr:spPr>
      <xdr:txBody>
        <a:bodyPr vertOverflow="clip" vert="vert270" wrap="square" lIns="0" tIns="0" rIns="36576" bIns="22860" anchor="b" upright="1"/>
        <a:lstStyle/>
        <a:p>
          <a:pPr algn="l" rtl="0">
            <a:defRPr sz="1000"/>
          </a:pPr>
          <a:r>
            <a:rPr lang="de-DE" sz="1200" b="0" i="0" u="none" strike="noStrike" baseline="0">
              <a:solidFill>
                <a:srgbClr val="000000"/>
              </a:solidFill>
              <a:latin typeface="B Ludwigsburg Trade Gothic Lt"/>
            </a:rPr>
            <a:t>Absender:</a:t>
          </a:r>
          <a:endParaRPr lang="de-DE" sz="1000" b="0" i="0" u="none" strike="noStrike" baseline="0">
            <a:solidFill>
              <a:srgbClr val="000000"/>
            </a:solidFill>
            <a:latin typeface="B Ludwigsburg Trade Gothic Lt"/>
          </a:endParaRPr>
        </a:p>
        <a:p>
          <a:pPr algn="l" rtl="0">
            <a:defRPr sz="1000"/>
          </a:pPr>
          <a:r>
            <a:rPr lang="de-DE" sz="900" b="0" i="0" u="none" strike="noStrike" baseline="0">
              <a:solidFill>
                <a:srgbClr val="000000"/>
              </a:solidFill>
              <a:latin typeface="B Ludwigsburg Trade Gothic Lt"/>
            </a:rPr>
            <a:t>(Bitte korrigieren, falls umseitige Adresse nicht richtig ist.)</a:t>
          </a:r>
        </a:p>
      </xdr:txBody>
    </xdr:sp>
    <xdr:clientData/>
  </xdr:twoCellAnchor>
  <xdr:twoCellAnchor>
    <xdr:from>
      <xdr:col>7</xdr:col>
      <xdr:colOff>0</xdr:colOff>
      <xdr:row>57</xdr:row>
      <xdr:rowOff>0</xdr:rowOff>
    </xdr:from>
    <xdr:to>
      <xdr:col>7</xdr:col>
      <xdr:colOff>0</xdr:colOff>
      <xdr:row>57</xdr:row>
      <xdr:rowOff>0</xdr:rowOff>
    </xdr:to>
    <xdr:sp macro="" textlink="">
      <xdr:nvSpPr>
        <xdr:cNvPr id="209957" name="Line 16">
          <a:extLst>
            <a:ext uri="{FF2B5EF4-FFF2-40B4-BE49-F238E27FC236}">
              <a16:creationId xmlns:a16="http://schemas.microsoft.com/office/drawing/2014/main" id="{00000000-0008-0000-1800-000025340300}"/>
            </a:ext>
          </a:extLst>
        </xdr:cNvPr>
        <xdr:cNvSpPr>
          <a:spLocks noChangeShapeType="1"/>
        </xdr:cNvSpPr>
      </xdr:nvSpPr>
      <xdr:spPr bwMode="auto">
        <a:xfrm flipH="1">
          <a:off x="5857875" y="15287625"/>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56</xdr:row>
      <xdr:rowOff>234811</xdr:rowOff>
    </xdr:from>
    <xdr:to>
      <xdr:col>7</xdr:col>
      <xdr:colOff>0</xdr:colOff>
      <xdr:row>56</xdr:row>
      <xdr:rowOff>234811</xdr:rowOff>
    </xdr:to>
    <xdr:sp macro="" textlink="">
      <xdr:nvSpPr>
        <xdr:cNvPr id="7185" name="Text Box 17">
          <a:extLst>
            <a:ext uri="{FF2B5EF4-FFF2-40B4-BE49-F238E27FC236}">
              <a16:creationId xmlns:a16="http://schemas.microsoft.com/office/drawing/2014/main" id="{00000000-0008-0000-1800-0000111C0000}"/>
            </a:ext>
          </a:extLst>
        </xdr:cNvPr>
        <xdr:cNvSpPr txBox="1">
          <a:spLocks noChangeArrowheads="1"/>
        </xdr:cNvSpPr>
      </xdr:nvSpPr>
      <xdr:spPr bwMode="auto">
        <a:xfrm>
          <a:off x="5857875" y="15268575"/>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B i t t e   h i e r   f a l t e n</a:t>
          </a:r>
        </a:p>
      </xdr:txBody>
    </xdr:sp>
    <xdr:clientData/>
  </xdr:twoCellAnchor>
  <xdr:twoCellAnchor>
    <xdr:from>
      <xdr:col>7</xdr:col>
      <xdr:colOff>0</xdr:colOff>
      <xdr:row>56</xdr:row>
      <xdr:rowOff>234811</xdr:rowOff>
    </xdr:from>
    <xdr:to>
      <xdr:col>7</xdr:col>
      <xdr:colOff>0</xdr:colOff>
      <xdr:row>56</xdr:row>
      <xdr:rowOff>234811</xdr:rowOff>
    </xdr:to>
    <xdr:sp macro="" textlink="">
      <xdr:nvSpPr>
        <xdr:cNvPr id="7186" name="Text Box 18">
          <a:extLst>
            <a:ext uri="{FF2B5EF4-FFF2-40B4-BE49-F238E27FC236}">
              <a16:creationId xmlns:a16="http://schemas.microsoft.com/office/drawing/2014/main" id="{00000000-0008-0000-1800-0000121C0000}"/>
            </a:ext>
          </a:extLst>
        </xdr:cNvPr>
        <xdr:cNvSpPr txBox="1">
          <a:spLocks noChangeArrowheads="1"/>
        </xdr:cNvSpPr>
      </xdr:nvSpPr>
      <xdr:spPr bwMode="auto">
        <a:xfrm flipH="1">
          <a:off x="5857875" y="15268575"/>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Ihre Rückantwort an uns ist bereits für den Versand in einer DIN-lang Festerbriefhülle vorbereitet.</a:t>
          </a:r>
        </a:p>
      </xdr:txBody>
    </xdr:sp>
    <xdr:clientData/>
  </xdr:twoCellAnchor>
  <xdr:twoCellAnchor>
    <xdr:from>
      <xdr:col>7</xdr:col>
      <xdr:colOff>0</xdr:colOff>
      <xdr:row>57</xdr:row>
      <xdr:rowOff>0</xdr:rowOff>
    </xdr:from>
    <xdr:to>
      <xdr:col>7</xdr:col>
      <xdr:colOff>0</xdr:colOff>
      <xdr:row>57</xdr:row>
      <xdr:rowOff>0</xdr:rowOff>
    </xdr:to>
    <xdr:sp macro="" textlink="">
      <xdr:nvSpPr>
        <xdr:cNvPr id="209960" name="Line 19">
          <a:extLst>
            <a:ext uri="{FF2B5EF4-FFF2-40B4-BE49-F238E27FC236}">
              <a16:creationId xmlns:a16="http://schemas.microsoft.com/office/drawing/2014/main" id="{00000000-0008-0000-1800-000028340300}"/>
            </a:ext>
          </a:extLst>
        </xdr:cNvPr>
        <xdr:cNvSpPr>
          <a:spLocks noChangeShapeType="1"/>
        </xdr:cNvSpPr>
      </xdr:nvSpPr>
      <xdr:spPr bwMode="auto">
        <a:xfrm flipH="1" flipV="1">
          <a:off x="5857875" y="15287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876300</xdr:colOff>
      <xdr:row>26</xdr:row>
      <xdr:rowOff>152400</xdr:rowOff>
    </xdr:from>
    <xdr:to>
      <xdr:col>8</xdr:col>
      <xdr:colOff>161925</xdr:colOff>
      <xdr:row>26</xdr:row>
      <xdr:rowOff>152400</xdr:rowOff>
    </xdr:to>
    <xdr:sp macro="" textlink="">
      <xdr:nvSpPr>
        <xdr:cNvPr id="209961" name="Line 20">
          <a:extLst>
            <a:ext uri="{FF2B5EF4-FFF2-40B4-BE49-F238E27FC236}">
              <a16:creationId xmlns:a16="http://schemas.microsoft.com/office/drawing/2014/main" id="{00000000-0008-0000-1800-000029340300}"/>
            </a:ext>
          </a:extLst>
        </xdr:cNvPr>
        <xdr:cNvSpPr>
          <a:spLocks noChangeShapeType="1"/>
        </xdr:cNvSpPr>
      </xdr:nvSpPr>
      <xdr:spPr bwMode="auto">
        <a:xfrm>
          <a:off x="5686425" y="6905625"/>
          <a:ext cx="13811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914400</xdr:colOff>
      <xdr:row>54</xdr:row>
      <xdr:rowOff>152400</xdr:rowOff>
    </xdr:from>
    <xdr:to>
      <xdr:col>8</xdr:col>
      <xdr:colOff>200025</xdr:colOff>
      <xdr:row>54</xdr:row>
      <xdr:rowOff>152400</xdr:rowOff>
    </xdr:to>
    <xdr:sp macro="" textlink="">
      <xdr:nvSpPr>
        <xdr:cNvPr id="209962" name="Line 20">
          <a:extLst>
            <a:ext uri="{FF2B5EF4-FFF2-40B4-BE49-F238E27FC236}">
              <a16:creationId xmlns:a16="http://schemas.microsoft.com/office/drawing/2014/main" id="{00000000-0008-0000-1800-00002A340300}"/>
            </a:ext>
          </a:extLst>
        </xdr:cNvPr>
        <xdr:cNvSpPr>
          <a:spLocks noChangeShapeType="1"/>
        </xdr:cNvSpPr>
      </xdr:nvSpPr>
      <xdr:spPr bwMode="auto">
        <a:xfrm>
          <a:off x="5724525" y="14601825"/>
          <a:ext cx="13811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342900</xdr:colOff>
      <xdr:row>1</xdr:row>
      <xdr:rowOff>133350</xdr:rowOff>
    </xdr:from>
    <xdr:to>
      <xdr:col>3</xdr:col>
      <xdr:colOff>1581150</xdr:colOff>
      <xdr:row>4</xdr:row>
      <xdr:rowOff>38100</xdr:rowOff>
    </xdr:to>
    <xdr:pic>
      <xdr:nvPicPr>
        <xdr:cNvPr id="209963" name="Logo1" descr="LUBU_RGB">
          <a:extLst>
            <a:ext uri="{FF2B5EF4-FFF2-40B4-BE49-F238E27FC236}">
              <a16:creationId xmlns:a16="http://schemas.microsoft.com/office/drawing/2014/main" id="{00000000-0008-0000-1800-00002B3403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304800"/>
          <a:ext cx="2209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xdr:from>
      <xdr:col>14</xdr:col>
      <xdr:colOff>962025</xdr:colOff>
      <xdr:row>27</xdr:row>
      <xdr:rowOff>104775</xdr:rowOff>
    </xdr:from>
    <xdr:to>
      <xdr:col>14</xdr:col>
      <xdr:colOff>962025</xdr:colOff>
      <xdr:row>34</xdr:row>
      <xdr:rowOff>381000</xdr:rowOff>
    </xdr:to>
    <xdr:sp macro="" textlink="">
      <xdr:nvSpPr>
        <xdr:cNvPr id="209964" name="Line 3884">
          <a:extLst>
            <a:ext uri="{FF2B5EF4-FFF2-40B4-BE49-F238E27FC236}">
              <a16:creationId xmlns:a16="http://schemas.microsoft.com/office/drawing/2014/main" id="{00000000-0008-0000-1800-00002C340300}"/>
            </a:ext>
          </a:extLst>
        </xdr:cNvPr>
        <xdr:cNvSpPr>
          <a:spLocks noChangeShapeType="1"/>
        </xdr:cNvSpPr>
      </xdr:nvSpPr>
      <xdr:spPr bwMode="auto">
        <a:xfrm>
          <a:off x="11163300" y="7143750"/>
          <a:ext cx="0" cy="2228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2676525</xdr:colOff>
      <xdr:row>27</xdr:row>
      <xdr:rowOff>123825</xdr:rowOff>
    </xdr:from>
    <xdr:to>
      <xdr:col>14</xdr:col>
      <xdr:colOff>2676525</xdr:colOff>
      <xdr:row>34</xdr:row>
      <xdr:rowOff>371475</xdr:rowOff>
    </xdr:to>
    <xdr:sp macro="" textlink="">
      <xdr:nvSpPr>
        <xdr:cNvPr id="209965" name="Line 3885">
          <a:extLst>
            <a:ext uri="{FF2B5EF4-FFF2-40B4-BE49-F238E27FC236}">
              <a16:creationId xmlns:a16="http://schemas.microsoft.com/office/drawing/2014/main" id="{00000000-0008-0000-1800-00002D340300}"/>
            </a:ext>
          </a:extLst>
        </xdr:cNvPr>
        <xdr:cNvSpPr>
          <a:spLocks noChangeShapeType="1"/>
        </xdr:cNvSpPr>
      </xdr:nvSpPr>
      <xdr:spPr bwMode="auto">
        <a:xfrm>
          <a:off x="12877800" y="7162800"/>
          <a:ext cx="0" cy="2200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952500</xdr:colOff>
      <xdr:row>27</xdr:row>
      <xdr:rowOff>95250</xdr:rowOff>
    </xdr:from>
    <xdr:to>
      <xdr:col>15</xdr:col>
      <xdr:colOff>952500</xdr:colOff>
      <xdr:row>34</xdr:row>
      <xdr:rowOff>381000</xdr:rowOff>
    </xdr:to>
    <xdr:sp macro="" textlink="">
      <xdr:nvSpPr>
        <xdr:cNvPr id="209966" name="Line 3886">
          <a:extLst>
            <a:ext uri="{FF2B5EF4-FFF2-40B4-BE49-F238E27FC236}">
              <a16:creationId xmlns:a16="http://schemas.microsoft.com/office/drawing/2014/main" id="{00000000-0008-0000-1800-00002E340300}"/>
            </a:ext>
          </a:extLst>
        </xdr:cNvPr>
        <xdr:cNvSpPr>
          <a:spLocks noChangeShapeType="1"/>
        </xdr:cNvSpPr>
      </xdr:nvSpPr>
      <xdr:spPr bwMode="auto">
        <a:xfrm>
          <a:off x="14687550" y="7134225"/>
          <a:ext cx="0" cy="2238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2590800</xdr:colOff>
      <xdr:row>27</xdr:row>
      <xdr:rowOff>85725</xdr:rowOff>
    </xdr:from>
    <xdr:to>
      <xdr:col>15</xdr:col>
      <xdr:colOff>2590800</xdr:colOff>
      <xdr:row>34</xdr:row>
      <xdr:rowOff>371475</xdr:rowOff>
    </xdr:to>
    <xdr:sp macro="" textlink="">
      <xdr:nvSpPr>
        <xdr:cNvPr id="209967" name="Line 3887">
          <a:extLst>
            <a:ext uri="{FF2B5EF4-FFF2-40B4-BE49-F238E27FC236}">
              <a16:creationId xmlns:a16="http://schemas.microsoft.com/office/drawing/2014/main" id="{00000000-0008-0000-1800-00002F340300}"/>
            </a:ext>
          </a:extLst>
        </xdr:cNvPr>
        <xdr:cNvSpPr>
          <a:spLocks noChangeShapeType="1"/>
        </xdr:cNvSpPr>
      </xdr:nvSpPr>
      <xdr:spPr bwMode="auto">
        <a:xfrm>
          <a:off x="16211550" y="7124700"/>
          <a:ext cx="0" cy="2238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2116</xdr:colOff>
      <xdr:row>33</xdr:row>
      <xdr:rowOff>0</xdr:rowOff>
    </xdr:from>
    <xdr:to>
      <xdr:col>9</xdr:col>
      <xdr:colOff>2116</xdr:colOff>
      <xdr:row>33</xdr:row>
      <xdr:rowOff>0</xdr:rowOff>
    </xdr:to>
    <xdr:sp macro="" textlink="">
      <xdr:nvSpPr>
        <xdr:cNvPr id="5121" name="Text Box 1">
          <a:extLst>
            <a:ext uri="{FF2B5EF4-FFF2-40B4-BE49-F238E27FC236}">
              <a16:creationId xmlns:a16="http://schemas.microsoft.com/office/drawing/2014/main" id="{00000000-0008-0000-1900-000001140000}"/>
            </a:ext>
          </a:extLst>
        </xdr:cNvPr>
        <xdr:cNvSpPr txBox="1">
          <a:spLocks noChangeArrowheads="1"/>
        </xdr:cNvSpPr>
      </xdr:nvSpPr>
      <xdr:spPr bwMode="auto">
        <a:xfrm>
          <a:off x="7467600" y="5600700"/>
          <a:ext cx="0" cy="0"/>
        </a:xfrm>
        <a:prstGeom prst="rect">
          <a:avLst/>
        </a:prstGeom>
        <a:solidFill>
          <a:srgbClr val="FFFFFF"/>
        </a:solidFill>
        <a:ln w="9525">
          <a:noFill/>
          <a:miter lim="800000"/>
          <a:headEnd/>
          <a:tailEnd/>
        </a:ln>
      </xdr:spPr>
      <xdr:txBody>
        <a:bodyPr vertOverflow="clip" vert="vert270" wrap="square" lIns="0" tIns="0" rIns="36576" bIns="22860" anchor="b" upright="1"/>
        <a:lstStyle/>
        <a:p>
          <a:pPr algn="l" rtl="0">
            <a:defRPr sz="1000"/>
          </a:pPr>
          <a:r>
            <a:rPr lang="de-DE" sz="1200" b="0" i="0" u="none" strike="noStrike" baseline="0">
              <a:solidFill>
                <a:srgbClr val="000000"/>
              </a:solidFill>
              <a:latin typeface="B Ludwigsburg Trade Gothic Lt"/>
            </a:rPr>
            <a:t>Absender:</a:t>
          </a:r>
          <a:endParaRPr lang="de-DE" sz="1000" b="0" i="0" u="none" strike="noStrike" baseline="0">
            <a:solidFill>
              <a:srgbClr val="000000"/>
            </a:solidFill>
            <a:latin typeface="B Ludwigsburg Trade Gothic Lt"/>
          </a:endParaRPr>
        </a:p>
        <a:p>
          <a:pPr algn="l" rtl="0">
            <a:defRPr sz="1000"/>
          </a:pPr>
          <a:r>
            <a:rPr lang="de-DE" sz="900" b="0" i="0" u="none" strike="noStrike" baseline="0">
              <a:solidFill>
                <a:srgbClr val="000000"/>
              </a:solidFill>
              <a:latin typeface="B Ludwigsburg Trade Gothic Lt"/>
            </a:rPr>
            <a:t>(Bitte korrigieren, falls umseitige Adresse nicht richtig ist.)</a:t>
          </a:r>
        </a:p>
      </xdr:txBody>
    </xdr:sp>
    <xdr:clientData/>
  </xdr:twoCellAnchor>
  <xdr:twoCellAnchor>
    <xdr:from>
      <xdr:col>9</xdr:col>
      <xdr:colOff>0</xdr:colOff>
      <xdr:row>33</xdr:row>
      <xdr:rowOff>0</xdr:rowOff>
    </xdr:from>
    <xdr:to>
      <xdr:col>9</xdr:col>
      <xdr:colOff>0</xdr:colOff>
      <xdr:row>33</xdr:row>
      <xdr:rowOff>0</xdr:rowOff>
    </xdr:to>
    <xdr:sp macro="" textlink="">
      <xdr:nvSpPr>
        <xdr:cNvPr id="208039" name="Line 2">
          <a:extLst>
            <a:ext uri="{FF2B5EF4-FFF2-40B4-BE49-F238E27FC236}">
              <a16:creationId xmlns:a16="http://schemas.microsoft.com/office/drawing/2014/main" id="{00000000-0008-0000-1900-0000A72C0300}"/>
            </a:ext>
          </a:extLst>
        </xdr:cNvPr>
        <xdr:cNvSpPr>
          <a:spLocks noChangeShapeType="1"/>
        </xdr:cNvSpPr>
      </xdr:nvSpPr>
      <xdr:spPr bwMode="auto">
        <a:xfrm flipH="1">
          <a:off x="7839075" y="5629275"/>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2116</xdr:colOff>
      <xdr:row>33</xdr:row>
      <xdr:rowOff>0</xdr:rowOff>
    </xdr:from>
    <xdr:to>
      <xdr:col>9</xdr:col>
      <xdr:colOff>2116</xdr:colOff>
      <xdr:row>33</xdr:row>
      <xdr:rowOff>0</xdr:rowOff>
    </xdr:to>
    <xdr:sp macro="" textlink="">
      <xdr:nvSpPr>
        <xdr:cNvPr id="5123" name="Text Box 3">
          <a:extLst>
            <a:ext uri="{FF2B5EF4-FFF2-40B4-BE49-F238E27FC236}">
              <a16:creationId xmlns:a16="http://schemas.microsoft.com/office/drawing/2014/main" id="{00000000-0008-0000-1900-000003140000}"/>
            </a:ext>
          </a:extLst>
        </xdr:cNvPr>
        <xdr:cNvSpPr txBox="1">
          <a:spLocks noChangeArrowheads="1"/>
        </xdr:cNvSpPr>
      </xdr:nvSpPr>
      <xdr:spPr bwMode="auto">
        <a:xfrm>
          <a:off x="7467600" y="5600700"/>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B i t t e   h i e r   f a l t e n</a:t>
          </a:r>
        </a:p>
      </xdr:txBody>
    </xdr:sp>
    <xdr:clientData/>
  </xdr:twoCellAnchor>
  <xdr:twoCellAnchor>
    <xdr:from>
      <xdr:col>9</xdr:col>
      <xdr:colOff>2116</xdr:colOff>
      <xdr:row>33</xdr:row>
      <xdr:rowOff>0</xdr:rowOff>
    </xdr:from>
    <xdr:to>
      <xdr:col>9</xdr:col>
      <xdr:colOff>2116</xdr:colOff>
      <xdr:row>33</xdr:row>
      <xdr:rowOff>0</xdr:rowOff>
    </xdr:to>
    <xdr:sp macro="" textlink="">
      <xdr:nvSpPr>
        <xdr:cNvPr id="5124" name="Text Box 4">
          <a:extLst>
            <a:ext uri="{FF2B5EF4-FFF2-40B4-BE49-F238E27FC236}">
              <a16:creationId xmlns:a16="http://schemas.microsoft.com/office/drawing/2014/main" id="{00000000-0008-0000-1900-000004140000}"/>
            </a:ext>
          </a:extLst>
        </xdr:cNvPr>
        <xdr:cNvSpPr txBox="1">
          <a:spLocks noChangeArrowheads="1"/>
        </xdr:cNvSpPr>
      </xdr:nvSpPr>
      <xdr:spPr bwMode="auto">
        <a:xfrm flipH="1">
          <a:off x="7467600" y="5600700"/>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Ihre Rückantwort an uns ist bereits für den Versand in einer DIN-lang Festerbriefhülle vorbereitet.</a:t>
          </a:r>
        </a:p>
      </xdr:txBody>
    </xdr:sp>
    <xdr:clientData/>
  </xdr:twoCellAnchor>
  <xdr:twoCellAnchor>
    <xdr:from>
      <xdr:col>9</xdr:col>
      <xdr:colOff>0</xdr:colOff>
      <xdr:row>33</xdr:row>
      <xdr:rowOff>0</xdr:rowOff>
    </xdr:from>
    <xdr:to>
      <xdr:col>9</xdr:col>
      <xdr:colOff>0</xdr:colOff>
      <xdr:row>33</xdr:row>
      <xdr:rowOff>0</xdr:rowOff>
    </xdr:to>
    <xdr:sp macro="" textlink="">
      <xdr:nvSpPr>
        <xdr:cNvPr id="208042" name="Line 5">
          <a:extLst>
            <a:ext uri="{FF2B5EF4-FFF2-40B4-BE49-F238E27FC236}">
              <a16:creationId xmlns:a16="http://schemas.microsoft.com/office/drawing/2014/main" id="{00000000-0008-0000-1900-0000AA2C0300}"/>
            </a:ext>
          </a:extLst>
        </xdr:cNvPr>
        <xdr:cNvSpPr>
          <a:spLocks noChangeShapeType="1"/>
        </xdr:cNvSpPr>
      </xdr:nvSpPr>
      <xdr:spPr bwMode="auto">
        <a:xfrm flipH="1" flipV="1">
          <a:off x="7839075" y="5629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2116</xdr:colOff>
      <xdr:row>33</xdr:row>
      <xdr:rowOff>0</xdr:rowOff>
    </xdr:from>
    <xdr:to>
      <xdr:col>9</xdr:col>
      <xdr:colOff>2116</xdr:colOff>
      <xdr:row>33</xdr:row>
      <xdr:rowOff>0</xdr:rowOff>
    </xdr:to>
    <xdr:sp macro="" textlink="">
      <xdr:nvSpPr>
        <xdr:cNvPr id="5126" name="Text Box 6">
          <a:extLst>
            <a:ext uri="{FF2B5EF4-FFF2-40B4-BE49-F238E27FC236}">
              <a16:creationId xmlns:a16="http://schemas.microsoft.com/office/drawing/2014/main" id="{00000000-0008-0000-1900-000006140000}"/>
            </a:ext>
          </a:extLst>
        </xdr:cNvPr>
        <xdr:cNvSpPr txBox="1">
          <a:spLocks noChangeArrowheads="1"/>
        </xdr:cNvSpPr>
      </xdr:nvSpPr>
      <xdr:spPr bwMode="auto">
        <a:xfrm>
          <a:off x="7467600" y="5600700"/>
          <a:ext cx="0" cy="0"/>
        </a:xfrm>
        <a:prstGeom prst="rect">
          <a:avLst/>
        </a:prstGeom>
        <a:solidFill>
          <a:srgbClr val="FFFFFF"/>
        </a:solidFill>
        <a:ln w="9525">
          <a:noFill/>
          <a:miter lim="800000"/>
          <a:headEnd/>
          <a:tailEnd/>
        </a:ln>
      </xdr:spPr>
      <xdr:txBody>
        <a:bodyPr vertOverflow="clip" vert="vert270" wrap="square" lIns="0" tIns="0" rIns="36576" bIns="22860" anchor="b" upright="1"/>
        <a:lstStyle/>
        <a:p>
          <a:pPr algn="l" rtl="0">
            <a:defRPr sz="1000"/>
          </a:pPr>
          <a:r>
            <a:rPr lang="de-DE" sz="1200" b="0" i="0" u="none" strike="noStrike" baseline="0">
              <a:solidFill>
                <a:srgbClr val="000000"/>
              </a:solidFill>
              <a:latin typeface="B Ludwigsburg Trade Gothic Lt"/>
            </a:rPr>
            <a:t>Absender:</a:t>
          </a:r>
          <a:endParaRPr lang="de-DE" sz="1000" b="0" i="0" u="none" strike="noStrike" baseline="0">
            <a:solidFill>
              <a:srgbClr val="000000"/>
            </a:solidFill>
            <a:latin typeface="B Ludwigsburg Trade Gothic Lt"/>
          </a:endParaRPr>
        </a:p>
        <a:p>
          <a:pPr algn="l" rtl="0">
            <a:defRPr sz="1000"/>
          </a:pPr>
          <a:r>
            <a:rPr lang="de-DE" sz="900" b="0" i="0" u="none" strike="noStrike" baseline="0">
              <a:solidFill>
                <a:srgbClr val="000000"/>
              </a:solidFill>
              <a:latin typeface="B Ludwigsburg Trade Gothic Lt"/>
            </a:rPr>
            <a:t>(Bitte korrigieren, falls umseitige Adresse nicht richtig ist.)</a:t>
          </a:r>
        </a:p>
      </xdr:txBody>
    </xdr:sp>
    <xdr:clientData/>
  </xdr:twoCellAnchor>
  <xdr:twoCellAnchor>
    <xdr:from>
      <xdr:col>9</xdr:col>
      <xdr:colOff>0</xdr:colOff>
      <xdr:row>33</xdr:row>
      <xdr:rowOff>0</xdr:rowOff>
    </xdr:from>
    <xdr:to>
      <xdr:col>9</xdr:col>
      <xdr:colOff>0</xdr:colOff>
      <xdr:row>33</xdr:row>
      <xdr:rowOff>0</xdr:rowOff>
    </xdr:to>
    <xdr:sp macro="" textlink="">
      <xdr:nvSpPr>
        <xdr:cNvPr id="208044" name="Line 7">
          <a:extLst>
            <a:ext uri="{FF2B5EF4-FFF2-40B4-BE49-F238E27FC236}">
              <a16:creationId xmlns:a16="http://schemas.microsoft.com/office/drawing/2014/main" id="{00000000-0008-0000-1900-0000AC2C0300}"/>
            </a:ext>
          </a:extLst>
        </xdr:cNvPr>
        <xdr:cNvSpPr>
          <a:spLocks noChangeShapeType="1"/>
        </xdr:cNvSpPr>
      </xdr:nvSpPr>
      <xdr:spPr bwMode="auto">
        <a:xfrm flipH="1">
          <a:off x="7839075" y="5629275"/>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2116</xdr:colOff>
      <xdr:row>33</xdr:row>
      <xdr:rowOff>0</xdr:rowOff>
    </xdr:from>
    <xdr:to>
      <xdr:col>9</xdr:col>
      <xdr:colOff>2116</xdr:colOff>
      <xdr:row>33</xdr:row>
      <xdr:rowOff>0</xdr:rowOff>
    </xdr:to>
    <xdr:sp macro="" textlink="">
      <xdr:nvSpPr>
        <xdr:cNvPr id="5128" name="Text Box 8">
          <a:extLst>
            <a:ext uri="{FF2B5EF4-FFF2-40B4-BE49-F238E27FC236}">
              <a16:creationId xmlns:a16="http://schemas.microsoft.com/office/drawing/2014/main" id="{00000000-0008-0000-1900-000008140000}"/>
            </a:ext>
          </a:extLst>
        </xdr:cNvPr>
        <xdr:cNvSpPr txBox="1">
          <a:spLocks noChangeArrowheads="1"/>
        </xdr:cNvSpPr>
      </xdr:nvSpPr>
      <xdr:spPr bwMode="auto">
        <a:xfrm>
          <a:off x="7467600" y="5600700"/>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B i t t e   h i e r   f a l t e n</a:t>
          </a:r>
        </a:p>
      </xdr:txBody>
    </xdr:sp>
    <xdr:clientData/>
  </xdr:twoCellAnchor>
  <xdr:twoCellAnchor>
    <xdr:from>
      <xdr:col>9</xdr:col>
      <xdr:colOff>2116</xdr:colOff>
      <xdr:row>33</xdr:row>
      <xdr:rowOff>0</xdr:rowOff>
    </xdr:from>
    <xdr:to>
      <xdr:col>9</xdr:col>
      <xdr:colOff>2116</xdr:colOff>
      <xdr:row>33</xdr:row>
      <xdr:rowOff>0</xdr:rowOff>
    </xdr:to>
    <xdr:sp macro="" textlink="">
      <xdr:nvSpPr>
        <xdr:cNvPr id="5129" name="Text Box 9">
          <a:extLst>
            <a:ext uri="{FF2B5EF4-FFF2-40B4-BE49-F238E27FC236}">
              <a16:creationId xmlns:a16="http://schemas.microsoft.com/office/drawing/2014/main" id="{00000000-0008-0000-1900-000009140000}"/>
            </a:ext>
          </a:extLst>
        </xdr:cNvPr>
        <xdr:cNvSpPr txBox="1">
          <a:spLocks noChangeArrowheads="1"/>
        </xdr:cNvSpPr>
      </xdr:nvSpPr>
      <xdr:spPr bwMode="auto">
        <a:xfrm flipH="1">
          <a:off x="7467600" y="5600700"/>
          <a:ext cx="0" cy="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Ihre Rückantwort an uns ist bereits für den Versand in einer DIN-lang Festerbriefhülle vorbereitet.</a:t>
          </a:r>
        </a:p>
      </xdr:txBody>
    </xdr:sp>
    <xdr:clientData/>
  </xdr:twoCellAnchor>
  <xdr:twoCellAnchor>
    <xdr:from>
      <xdr:col>9</xdr:col>
      <xdr:colOff>0</xdr:colOff>
      <xdr:row>33</xdr:row>
      <xdr:rowOff>0</xdr:rowOff>
    </xdr:from>
    <xdr:to>
      <xdr:col>9</xdr:col>
      <xdr:colOff>0</xdr:colOff>
      <xdr:row>33</xdr:row>
      <xdr:rowOff>0</xdr:rowOff>
    </xdr:to>
    <xdr:sp macro="" textlink="">
      <xdr:nvSpPr>
        <xdr:cNvPr id="208047" name="Line 10">
          <a:extLst>
            <a:ext uri="{FF2B5EF4-FFF2-40B4-BE49-F238E27FC236}">
              <a16:creationId xmlns:a16="http://schemas.microsoft.com/office/drawing/2014/main" id="{00000000-0008-0000-1900-0000AF2C0300}"/>
            </a:ext>
          </a:extLst>
        </xdr:cNvPr>
        <xdr:cNvSpPr>
          <a:spLocks noChangeShapeType="1"/>
        </xdr:cNvSpPr>
      </xdr:nvSpPr>
      <xdr:spPr bwMode="auto">
        <a:xfrm flipH="1" flipV="1">
          <a:off x="7839075" y="5629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333375</xdr:colOff>
      <xdr:row>24</xdr:row>
      <xdr:rowOff>9525</xdr:rowOff>
    </xdr:from>
    <xdr:to>
      <xdr:col>14</xdr:col>
      <xdr:colOff>581025</xdr:colOff>
      <xdr:row>42</xdr:row>
      <xdr:rowOff>57150</xdr:rowOff>
    </xdr:to>
    <xdr:sp macro="" textlink="">
      <xdr:nvSpPr>
        <xdr:cNvPr id="94672" name="Rectangle 13">
          <a:extLst>
            <a:ext uri="{FF2B5EF4-FFF2-40B4-BE49-F238E27FC236}">
              <a16:creationId xmlns:a16="http://schemas.microsoft.com/office/drawing/2014/main" id="{00000000-0008-0000-1900-0000D0710100}"/>
            </a:ext>
          </a:extLst>
        </xdr:cNvPr>
        <xdr:cNvSpPr>
          <a:spLocks noChangeArrowheads="1"/>
        </xdr:cNvSpPr>
      </xdr:nvSpPr>
      <xdr:spPr bwMode="auto">
        <a:xfrm>
          <a:off x="8172450" y="4248150"/>
          <a:ext cx="1962150" cy="2809875"/>
        </a:xfrm>
        <a:prstGeom prst="rect">
          <a:avLst/>
        </a:prstGeom>
        <a:solidFill>
          <a:srgbClr val="FFFFFF"/>
        </a:solidFill>
        <a:ln w="9525">
          <a:noFill/>
          <a:miter lim="800000"/>
          <a:headEnd/>
          <a:tailEnd/>
        </a:ln>
      </xdr:spPr>
      <xdr:txBody>
        <a:bodyPr vertOverflow="clip" vert="vert270" wrap="square" lIns="72000" tIns="46800" rIns="54000" bIns="82800" anchor="t" upright="1"/>
        <a:lstStyle/>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B Ludwigsburg Trade Gothic Lt"/>
            </a:rPr>
            <a:t>Stadtverwaltung Ludwigsburg</a:t>
          </a:r>
        </a:p>
        <a:p>
          <a:pPr algn="l" rtl="0">
            <a:defRPr sz="1000"/>
          </a:pPr>
          <a:r>
            <a:rPr lang="de-DE" sz="1000" b="0" i="0" u="none" strike="noStrike" baseline="0">
              <a:solidFill>
                <a:srgbClr val="000000"/>
              </a:solidFill>
              <a:latin typeface="B Ludwigsburg Trade Gothic Lt"/>
            </a:rPr>
            <a:t>Fachbereich Finanzen</a:t>
          </a:r>
        </a:p>
        <a:p>
          <a:pPr algn="l" rtl="0">
            <a:defRPr sz="1000"/>
          </a:pPr>
          <a:r>
            <a:rPr lang="de-DE" sz="1000" b="0" i="0" u="none" strike="noStrike" baseline="0">
              <a:solidFill>
                <a:srgbClr val="000000"/>
              </a:solidFill>
              <a:latin typeface="B Ludwigsburg Trade Gothic Lt"/>
            </a:rPr>
            <a:t>Abteilung Kasse und Steuern</a:t>
          </a:r>
        </a:p>
        <a:p>
          <a:pPr algn="l" rtl="0">
            <a:defRPr sz="1000"/>
          </a:pPr>
          <a:r>
            <a:rPr lang="de-DE" sz="1000" b="0" i="0" u="none" strike="noStrike" baseline="0">
              <a:solidFill>
                <a:srgbClr val="000000"/>
              </a:solidFill>
              <a:latin typeface="B Ludwigsburg Trade Gothic Lt"/>
            </a:rPr>
            <a:t>Wilhelmstrasse 11</a:t>
          </a:r>
        </a:p>
        <a:p>
          <a:pPr algn="l" rtl="0">
            <a:defRPr sz="1000"/>
          </a:pPr>
          <a:endParaRPr lang="de-DE" sz="1000" b="0" i="0" u="none" strike="noStrike" baseline="0">
            <a:solidFill>
              <a:srgbClr val="000000"/>
            </a:solidFill>
            <a:latin typeface="B Ludwigsburg Trade Gothic Lt"/>
          </a:endParaRPr>
        </a:p>
        <a:p>
          <a:pPr algn="l" rtl="0">
            <a:defRPr sz="1000"/>
          </a:pPr>
          <a:r>
            <a:rPr lang="de-DE" sz="1000" b="0" i="0" u="none" strike="noStrike" baseline="0">
              <a:solidFill>
                <a:srgbClr val="000000"/>
              </a:solidFill>
              <a:latin typeface="B Ludwigsburg Trade Gothic Lt"/>
            </a:rPr>
            <a:t>71638  L u d w i g s b u r g</a:t>
          </a:r>
          <a:endParaRPr lang="de-DE" sz="1200" b="0" i="0" u="none" strike="noStrike" baseline="0">
            <a:solidFill>
              <a:srgbClr val="000000"/>
            </a:solidFill>
            <a:latin typeface="Arial"/>
            <a:cs typeface="Arial"/>
          </a:endParaRPr>
        </a:p>
        <a:p>
          <a:pPr algn="l" rtl="0">
            <a:defRPr sz="1000"/>
          </a:pPr>
          <a:endParaRPr lang="de-DE" sz="1200" b="0" i="0" u="none" strike="noStrike" baseline="0">
            <a:solidFill>
              <a:srgbClr val="000000"/>
            </a:solidFill>
            <a:latin typeface="Arial"/>
            <a:cs typeface="Arial"/>
          </a:endParaRPr>
        </a:p>
      </xdr:txBody>
    </xdr:sp>
    <xdr:clientData/>
  </xdr:twoCellAnchor>
  <xdr:twoCellAnchor>
    <xdr:from>
      <xdr:col>8</xdr:col>
      <xdr:colOff>1399117</xdr:colOff>
      <xdr:row>2</xdr:row>
      <xdr:rowOff>38100</xdr:rowOff>
    </xdr:from>
    <xdr:to>
      <xdr:col>9</xdr:col>
      <xdr:colOff>274231</xdr:colOff>
      <xdr:row>20</xdr:row>
      <xdr:rowOff>9525</xdr:rowOff>
    </xdr:to>
    <xdr:sp macro="" textlink="">
      <xdr:nvSpPr>
        <xdr:cNvPr id="5134" name="Text Box 14">
          <a:extLst>
            <a:ext uri="{FF2B5EF4-FFF2-40B4-BE49-F238E27FC236}">
              <a16:creationId xmlns:a16="http://schemas.microsoft.com/office/drawing/2014/main" id="{00000000-0008-0000-1900-00000E140000}"/>
            </a:ext>
          </a:extLst>
        </xdr:cNvPr>
        <xdr:cNvSpPr txBox="1">
          <a:spLocks noChangeArrowheads="1"/>
        </xdr:cNvSpPr>
      </xdr:nvSpPr>
      <xdr:spPr bwMode="auto">
        <a:xfrm>
          <a:off x="7258050" y="733425"/>
          <a:ext cx="485775" cy="2924175"/>
        </a:xfrm>
        <a:prstGeom prst="rect">
          <a:avLst/>
        </a:prstGeom>
        <a:solidFill>
          <a:srgbClr val="FFFFFF"/>
        </a:solidFill>
        <a:ln w="9525">
          <a:noFill/>
          <a:miter lim="800000"/>
          <a:headEnd/>
          <a:tailEnd/>
        </a:ln>
      </xdr:spPr>
      <xdr:txBody>
        <a:bodyPr vertOverflow="clip" vert="vert270" wrap="square" lIns="0" tIns="0" rIns="27432" bIns="22860" anchor="b" upright="1"/>
        <a:lstStyle/>
        <a:p>
          <a:pPr algn="l" rtl="0">
            <a:defRPr sz="1000"/>
          </a:pPr>
          <a:r>
            <a:rPr lang="de-DE" sz="1000" b="0" i="0" u="none" strike="noStrike" baseline="0">
              <a:solidFill>
                <a:srgbClr val="000000"/>
              </a:solidFill>
              <a:latin typeface="B Ludwigsburg Trade Gothic Lt"/>
            </a:rPr>
            <a:t>Absender:</a:t>
          </a:r>
        </a:p>
        <a:p>
          <a:pPr algn="l" rtl="0">
            <a:defRPr sz="1000"/>
          </a:pPr>
          <a:r>
            <a:rPr lang="de-DE" sz="1000" b="0" i="0" u="none" strike="noStrike" baseline="0">
              <a:solidFill>
                <a:srgbClr val="000000"/>
              </a:solidFill>
              <a:latin typeface="B Ludwigsburg Trade Gothic Lt"/>
            </a:rPr>
            <a:t>(Bitte korrigieren, falls abweichend von Seite 1)</a:t>
          </a:r>
        </a:p>
      </xdr:txBody>
    </xdr:sp>
    <xdr:clientData/>
  </xdr:twoCellAnchor>
  <xdr:twoCellAnchor>
    <xdr:from>
      <xdr:col>8</xdr:col>
      <xdr:colOff>333375</xdr:colOff>
      <xdr:row>4</xdr:row>
      <xdr:rowOff>19050</xdr:rowOff>
    </xdr:from>
    <xdr:to>
      <xdr:col>8</xdr:col>
      <xdr:colOff>333375</xdr:colOff>
      <xdr:row>44</xdr:row>
      <xdr:rowOff>66675</xdr:rowOff>
    </xdr:to>
    <xdr:sp macro="" textlink="">
      <xdr:nvSpPr>
        <xdr:cNvPr id="208050" name="Line 15">
          <a:extLst>
            <a:ext uri="{FF2B5EF4-FFF2-40B4-BE49-F238E27FC236}">
              <a16:creationId xmlns:a16="http://schemas.microsoft.com/office/drawing/2014/main" id="{00000000-0008-0000-1900-0000B22C0300}"/>
            </a:ext>
          </a:extLst>
        </xdr:cNvPr>
        <xdr:cNvSpPr>
          <a:spLocks noChangeShapeType="1"/>
        </xdr:cNvSpPr>
      </xdr:nvSpPr>
      <xdr:spPr bwMode="auto">
        <a:xfrm flipH="1">
          <a:off x="6562725" y="962025"/>
          <a:ext cx="0" cy="654367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246592</xdr:colOff>
      <xdr:row>29</xdr:row>
      <xdr:rowOff>142875</xdr:rowOff>
    </xdr:from>
    <xdr:to>
      <xdr:col>8</xdr:col>
      <xdr:colOff>465667</xdr:colOff>
      <xdr:row>40</xdr:row>
      <xdr:rowOff>66675</xdr:rowOff>
    </xdr:to>
    <xdr:sp macro="" textlink="">
      <xdr:nvSpPr>
        <xdr:cNvPr id="5136" name="Text Box 16">
          <a:extLst>
            <a:ext uri="{FF2B5EF4-FFF2-40B4-BE49-F238E27FC236}">
              <a16:creationId xmlns:a16="http://schemas.microsoft.com/office/drawing/2014/main" id="{00000000-0008-0000-1900-000010140000}"/>
            </a:ext>
          </a:extLst>
        </xdr:cNvPr>
        <xdr:cNvSpPr txBox="1">
          <a:spLocks noChangeArrowheads="1"/>
        </xdr:cNvSpPr>
      </xdr:nvSpPr>
      <xdr:spPr bwMode="auto">
        <a:xfrm>
          <a:off x="6105525" y="5095875"/>
          <a:ext cx="219075" cy="1638300"/>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B i t t e   h i e r   f a l t e n</a:t>
          </a:r>
        </a:p>
      </xdr:txBody>
    </xdr:sp>
    <xdr:clientData/>
  </xdr:twoCellAnchor>
  <xdr:twoCellAnchor>
    <xdr:from>
      <xdr:col>8</xdr:col>
      <xdr:colOff>504825</xdr:colOff>
      <xdr:row>8</xdr:row>
      <xdr:rowOff>66675</xdr:rowOff>
    </xdr:from>
    <xdr:to>
      <xdr:col>8</xdr:col>
      <xdr:colOff>704850</xdr:colOff>
      <xdr:row>44</xdr:row>
      <xdr:rowOff>66675</xdr:rowOff>
    </xdr:to>
    <xdr:sp macro="" textlink="">
      <xdr:nvSpPr>
        <xdr:cNvPr id="94676" name="Text Box 17">
          <a:extLst>
            <a:ext uri="{FF2B5EF4-FFF2-40B4-BE49-F238E27FC236}">
              <a16:creationId xmlns:a16="http://schemas.microsoft.com/office/drawing/2014/main" id="{00000000-0008-0000-1900-0000D4710100}"/>
            </a:ext>
          </a:extLst>
        </xdr:cNvPr>
        <xdr:cNvSpPr txBox="1">
          <a:spLocks noChangeArrowheads="1"/>
        </xdr:cNvSpPr>
      </xdr:nvSpPr>
      <xdr:spPr bwMode="auto">
        <a:xfrm flipH="1">
          <a:off x="6734175" y="1733550"/>
          <a:ext cx="200025" cy="5762625"/>
        </a:xfrm>
        <a:prstGeom prst="rect">
          <a:avLst/>
        </a:prstGeom>
        <a:solidFill>
          <a:srgbClr val="FFFFFF"/>
        </a:solidFill>
        <a:ln w="9525">
          <a:noFill/>
          <a:miter lim="800000"/>
          <a:headEnd/>
          <a:tailEnd/>
        </a:ln>
      </xdr:spPr>
      <xdr:txBody>
        <a:bodyPr vertOverflow="clip" vert="vert270" wrap="square" lIns="27432" tIns="0" rIns="0" bIns="22860" anchor="t" upright="1"/>
        <a:lstStyle/>
        <a:p>
          <a:pPr algn="l" rtl="0">
            <a:defRPr sz="1000"/>
          </a:pPr>
          <a:r>
            <a:rPr lang="de-DE" sz="1000" b="0" i="0" u="none" strike="noStrike" baseline="0">
              <a:solidFill>
                <a:srgbClr val="000000"/>
              </a:solidFill>
              <a:latin typeface="B Ludwigsburg Trade Gothic Lt"/>
            </a:rPr>
            <a:t>Ihre Rückantwort an uns ist bereits für den Versand in einer DIN-lang Fensterbriefhülle vorbereitet.</a:t>
          </a:r>
        </a:p>
      </xdr:txBody>
    </xdr:sp>
    <xdr:clientData/>
  </xdr:twoCellAnchor>
  <xdr:twoCellAnchor>
    <xdr:from>
      <xdr:col>14</xdr:col>
      <xdr:colOff>400050</xdr:colOff>
      <xdr:row>0</xdr:row>
      <xdr:rowOff>219075</xdr:rowOff>
    </xdr:from>
    <xdr:to>
      <xdr:col>14</xdr:col>
      <xdr:colOff>400050</xdr:colOff>
      <xdr:row>20</xdr:row>
      <xdr:rowOff>9525</xdr:rowOff>
    </xdr:to>
    <xdr:sp macro="" textlink="">
      <xdr:nvSpPr>
        <xdr:cNvPr id="208053" name="Line 18">
          <a:extLst>
            <a:ext uri="{FF2B5EF4-FFF2-40B4-BE49-F238E27FC236}">
              <a16:creationId xmlns:a16="http://schemas.microsoft.com/office/drawing/2014/main" id="{00000000-0008-0000-1900-0000B52C0300}"/>
            </a:ext>
          </a:extLst>
        </xdr:cNvPr>
        <xdr:cNvSpPr>
          <a:spLocks noChangeShapeType="1"/>
        </xdr:cNvSpPr>
      </xdr:nvSpPr>
      <xdr:spPr bwMode="auto">
        <a:xfrm flipH="1" flipV="1">
          <a:off x="9953625" y="219075"/>
          <a:ext cx="0" cy="3467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dimension ref="A1:AM133"/>
  <sheetViews>
    <sheetView showRowColHeaders="0" showOutlineSymbols="0" topLeftCell="A11" zoomScaleNormal="100" workbookViewId="0">
      <selection activeCell="R25" sqref="R25"/>
    </sheetView>
  </sheetViews>
  <sheetFormatPr baseColWidth="10" defaultColWidth="0" defaultRowHeight="15" zeroHeight="1" x14ac:dyDescent="0.2"/>
  <cols>
    <col min="1" max="1" width="5.42578125" style="20" customWidth="1"/>
    <col min="2" max="2" width="4.5703125" style="20" customWidth="1"/>
    <col min="3" max="3" width="27.7109375" style="20" customWidth="1"/>
    <col min="4" max="4" width="5.5703125" style="23" customWidth="1"/>
    <col min="5" max="5" width="18.7109375" style="20" customWidth="1"/>
    <col min="6" max="6" width="10.85546875" style="20" customWidth="1"/>
    <col min="7" max="8" width="15.85546875" style="20" customWidth="1"/>
    <col min="9" max="9" width="13.28515625" style="20" customWidth="1"/>
    <col min="10" max="10" width="3.140625" style="20" customWidth="1"/>
    <col min="11" max="11" width="6.140625" style="20" customWidth="1"/>
    <col min="12" max="12" width="7.140625" style="20" customWidth="1"/>
    <col min="13" max="13" width="12" style="20" customWidth="1"/>
    <col min="14" max="14" width="3.140625" style="20" customWidth="1"/>
    <col min="15" max="15" width="5.42578125" style="20" customWidth="1"/>
    <col min="16" max="16" width="27.7109375" style="20" customWidth="1"/>
    <col min="17" max="17" width="1.85546875" style="20" customWidth="1"/>
    <col min="18" max="18" width="2.28515625" style="20" customWidth="1"/>
    <col min="19" max="19" width="1.85546875" style="20" customWidth="1"/>
    <col min="20" max="20" width="18.7109375" style="20" customWidth="1"/>
    <col min="21" max="21" width="10.85546875" style="20" customWidth="1"/>
    <col min="22" max="22" width="1.85546875" style="20" customWidth="1"/>
    <col min="23" max="23" width="12.7109375" style="20" customWidth="1"/>
    <col min="24" max="25" width="1.85546875" style="20" customWidth="1"/>
    <col min="26" max="26" width="12.7109375" style="20" customWidth="1"/>
    <col min="27" max="27" width="1.85546875" style="20" customWidth="1"/>
    <col min="28" max="28" width="16" style="20" customWidth="1"/>
    <col min="29" max="29" width="19.7109375" style="20" customWidth="1"/>
    <col min="30" max="30" width="5.42578125" style="20" customWidth="1"/>
    <col min="31" max="31" width="14.7109375" style="105" hidden="1" customWidth="1"/>
    <col min="32" max="32" width="0" style="105" hidden="1" customWidth="1"/>
    <col min="33" max="33" width="6.140625" style="105" hidden="1" customWidth="1"/>
    <col min="34" max="34" width="21.140625" style="105" hidden="1" customWidth="1"/>
    <col min="35" max="35" width="0" style="105" hidden="1" customWidth="1"/>
    <col min="36" max="36" width="17.28515625" style="105" hidden="1" customWidth="1"/>
    <col min="37" max="37" width="17.140625" style="105" hidden="1" customWidth="1"/>
    <col min="38" max="16384" width="0" style="105" hidden="1"/>
  </cols>
  <sheetData>
    <row r="1" spans="1:32" ht="13.5" customHeight="1" x14ac:dyDescent="0.2">
      <c r="A1" s="174" t="s">
        <v>93</v>
      </c>
      <c r="B1" s="250" t="s">
        <v>0</v>
      </c>
      <c r="C1" s="250"/>
      <c r="D1" s="250"/>
      <c r="E1" s="250"/>
      <c r="F1" s="250"/>
      <c r="G1" s="250"/>
      <c r="H1" s="250"/>
      <c r="I1" s="250"/>
      <c r="J1" s="250"/>
      <c r="K1" s="250"/>
      <c r="L1" s="250"/>
      <c r="M1" s="250"/>
      <c r="N1" s="250"/>
      <c r="O1" s="178"/>
      <c r="P1" s="176"/>
      <c r="Q1" s="176"/>
      <c r="R1" s="176"/>
      <c r="S1" s="176"/>
      <c r="T1" s="176"/>
      <c r="U1" s="176"/>
      <c r="V1" s="176"/>
      <c r="W1" s="176"/>
      <c r="X1" s="176"/>
      <c r="Y1" s="176"/>
      <c r="Z1" s="176"/>
      <c r="AA1" s="176"/>
      <c r="AB1" s="176"/>
      <c r="AC1" s="176"/>
      <c r="AD1" s="223"/>
      <c r="AE1" s="103"/>
      <c r="AF1" s="104"/>
    </row>
    <row r="2" spans="1:32" ht="34.5" customHeight="1" x14ac:dyDescent="0.2">
      <c r="A2" s="174"/>
      <c r="B2" s="181"/>
      <c r="C2" s="181"/>
      <c r="D2" s="181"/>
      <c r="E2" s="181"/>
      <c r="F2" s="181"/>
      <c r="G2" s="181"/>
      <c r="H2" s="181"/>
      <c r="I2" s="157"/>
      <c r="J2" s="157"/>
      <c r="K2" s="157"/>
      <c r="L2" s="157"/>
      <c r="M2" s="157"/>
      <c r="N2" s="157"/>
      <c r="O2" s="176"/>
      <c r="P2" s="228" t="s">
        <v>110</v>
      </c>
      <c r="Q2" s="228"/>
      <c r="R2" s="228"/>
      <c r="S2" s="228"/>
      <c r="T2" s="228"/>
      <c r="U2" s="228"/>
      <c r="V2" s="228"/>
      <c r="W2" s="228"/>
      <c r="X2" s="228"/>
      <c r="Y2" s="228"/>
      <c r="Z2" s="228"/>
      <c r="AA2" s="228"/>
      <c r="AB2" s="228"/>
      <c r="AC2" s="228"/>
      <c r="AD2" s="223"/>
      <c r="AE2" s="103"/>
      <c r="AF2" s="104"/>
    </row>
    <row r="3" spans="1:32" ht="13.5" customHeight="1" x14ac:dyDescent="0.2">
      <c r="A3" s="174"/>
      <c r="B3" s="181"/>
      <c r="C3" s="181"/>
      <c r="D3" s="181"/>
      <c r="E3" s="28"/>
      <c r="F3" s="27"/>
      <c r="G3" s="27"/>
      <c r="H3" s="28"/>
      <c r="I3" s="230" t="s">
        <v>1</v>
      </c>
      <c r="J3" s="230"/>
      <c r="K3" s="230"/>
      <c r="L3" s="230"/>
      <c r="M3" s="230"/>
      <c r="N3" s="230"/>
      <c r="O3" s="176"/>
      <c r="P3" s="228"/>
      <c r="Q3" s="228"/>
      <c r="R3" s="228"/>
      <c r="S3" s="228"/>
      <c r="T3" s="228"/>
      <c r="U3" s="228"/>
      <c r="V3" s="228"/>
      <c r="W3" s="228"/>
      <c r="X3" s="228"/>
      <c r="Y3" s="228"/>
      <c r="Z3" s="228"/>
      <c r="AA3" s="228"/>
      <c r="AB3" s="228"/>
      <c r="AC3" s="228"/>
      <c r="AD3" s="223"/>
      <c r="AE3" s="103"/>
      <c r="AF3" s="104"/>
    </row>
    <row r="4" spans="1:32" ht="19.5" customHeight="1" x14ac:dyDescent="0.2">
      <c r="A4" s="174"/>
      <c r="B4" s="181"/>
      <c r="C4" s="181"/>
      <c r="D4" s="181"/>
      <c r="E4" s="181"/>
      <c r="F4" s="181"/>
      <c r="G4" s="181"/>
      <c r="H4" s="181"/>
      <c r="I4" s="230" t="s">
        <v>2</v>
      </c>
      <c r="J4" s="230"/>
      <c r="K4" s="230"/>
      <c r="L4" s="230"/>
      <c r="M4" s="230"/>
      <c r="N4" s="230"/>
      <c r="O4" s="176"/>
      <c r="P4" s="192" t="s">
        <v>107</v>
      </c>
      <c r="Q4" s="192"/>
      <c r="R4" s="192"/>
      <c r="S4" s="192"/>
      <c r="T4" s="192"/>
      <c r="U4" s="192"/>
      <c r="V4" s="192"/>
      <c r="W4" s="192"/>
      <c r="X4" s="192"/>
      <c r="Y4" s="192"/>
      <c r="Z4" s="192"/>
      <c r="AA4" s="192"/>
      <c r="AB4" s="192"/>
      <c r="AC4" s="192"/>
      <c r="AD4" s="223"/>
      <c r="AE4" s="103"/>
      <c r="AF4" s="104"/>
    </row>
    <row r="5" spans="1:32" ht="13.5" customHeight="1" x14ac:dyDescent="0.2">
      <c r="A5" s="174"/>
      <c r="B5" s="181"/>
      <c r="C5" s="181"/>
      <c r="D5" s="181"/>
      <c r="E5" s="181"/>
      <c r="F5" s="181"/>
      <c r="G5" s="181"/>
      <c r="H5" s="181"/>
      <c r="I5" s="230"/>
      <c r="J5" s="230"/>
      <c r="K5" s="230"/>
      <c r="L5" s="230"/>
      <c r="M5" s="230"/>
      <c r="N5" s="230"/>
      <c r="O5" s="176"/>
      <c r="P5" s="192"/>
      <c r="Q5" s="192"/>
      <c r="R5" s="192"/>
      <c r="S5" s="192"/>
      <c r="T5" s="192"/>
      <c r="U5" s="192"/>
      <c r="V5" s="192"/>
      <c r="W5" s="192"/>
      <c r="X5" s="192"/>
      <c r="Y5" s="192"/>
      <c r="Z5" s="192"/>
      <c r="AA5" s="192"/>
      <c r="AB5" s="192"/>
      <c r="AC5" s="192"/>
      <c r="AD5" s="223"/>
      <c r="AE5" s="103"/>
      <c r="AF5" s="104"/>
    </row>
    <row r="6" spans="1:32" ht="24.6" customHeight="1" x14ac:dyDescent="0.2">
      <c r="A6" s="174"/>
      <c r="B6" s="254" t="s">
        <v>33</v>
      </c>
      <c r="C6" s="254"/>
      <c r="D6" s="254"/>
      <c r="E6" s="181"/>
      <c r="F6" s="181"/>
      <c r="G6" s="181"/>
      <c r="H6" s="181"/>
      <c r="I6" s="27"/>
      <c r="J6" s="29" t="s">
        <v>3</v>
      </c>
      <c r="K6" s="246" t="str">
        <f>IF('ZusStell alle AufstOrte'!J6&gt;0,'ZusStell alle AufstOrte'!J6,"")</f>
        <v/>
      </c>
      <c r="L6" s="247"/>
      <c r="M6" s="247"/>
      <c r="N6" s="248"/>
      <c r="O6" s="176"/>
      <c r="P6" s="176"/>
      <c r="Q6" s="176"/>
      <c r="R6" s="176"/>
      <c r="S6" s="176"/>
      <c r="T6" s="176"/>
      <c r="U6" s="176"/>
      <c r="V6" s="176"/>
      <c r="W6" s="176"/>
      <c r="X6" s="176"/>
      <c r="Y6" s="176"/>
      <c r="Z6" s="176"/>
      <c r="AA6" s="176"/>
      <c r="AB6" s="176"/>
      <c r="AC6" s="176"/>
      <c r="AD6" s="223"/>
      <c r="AE6" s="103"/>
      <c r="AF6" s="104"/>
    </row>
    <row r="7" spans="1:32" ht="14.25" customHeight="1" x14ac:dyDescent="0.2">
      <c r="A7" s="174"/>
      <c r="B7" s="230" t="s">
        <v>4</v>
      </c>
      <c r="C7" s="230"/>
      <c r="D7" s="230"/>
      <c r="E7" s="181"/>
      <c r="F7" s="181"/>
      <c r="G7" s="28"/>
      <c r="H7" s="28"/>
      <c r="I7" s="28"/>
      <c r="J7" s="28"/>
      <c r="K7" s="28"/>
      <c r="L7" s="28"/>
      <c r="M7" s="28"/>
      <c r="N7" s="28"/>
      <c r="O7" s="176"/>
      <c r="P7" s="176"/>
      <c r="Q7" s="176"/>
      <c r="R7" s="176"/>
      <c r="S7" s="176"/>
      <c r="T7" s="176"/>
      <c r="U7" s="176"/>
      <c r="V7" s="176"/>
      <c r="W7" s="176"/>
      <c r="X7" s="176"/>
      <c r="Y7" s="176"/>
      <c r="Z7" s="176"/>
      <c r="AA7" s="176"/>
      <c r="AB7" s="176"/>
      <c r="AC7" s="176"/>
      <c r="AD7" s="223"/>
      <c r="AE7" s="103"/>
      <c r="AF7" s="104"/>
    </row>
    <row r="8" spans="1:32" ht="30.75" customHeight="1" x14ac:dyDescent="0.2">
      <c r="A8" s="174"/>
      <c r="B8" s="230"/>
      <c r="C8" s="230"/>
      <c r="D8" s="230"/>
      <c r="E8" s="173" t="s">
        <v>57</v>
      </c>
      <c r="F8" s="157"/>
      <c r="G8" s="251" t="str">
        <f>IF('ZusStell alle AufstOrte'!G8&gt;0,'ZusStell alle AufstOrte'!G8,"")</f>
        <v/>
      </c>
      <c r="H8" s="252"/>
      <c r="I8" s="249" t="s">
        <v>32</v>
      </c>
      <c r="J8" s="249"/>
      <c r="K8" s="251" t="str">
        <f>IF('ZusStell alle AufstOrte'!K8&gt;0,'ZusStell alle AufstOrte'!K8,"")</f>
        <v/>
      </c>
      <c r="L8" s="252"/>
      <c r="M8" s="253"/>
      <c r="N8" s="253"/>
      <c r="O8" s="176"/>
      <c r="P8" s="176"/>
      <c r="Q8" s="176"/>
      <c r="R8" s="176"/>
      <c r="S8" s="176"/>
      <c r="T8" s="176"/>
      <c r="U8" s="176"/>
      <c r="V8" s="176"/>
      <c r="W8" s="176"/>
      <c r="X8" s="176"/>
      <c r="Y8" s="176"/>
      <c r="Z8" s="176"/>
      <c r="AA8" s="176"/>
      <c r="AB8" s="176"/>
      <c r="AC8" s="176"/>
      <c r="AD8" s="223"/>
      <c r="AE8" s="103"/>
      <c r="AF8" s="104"/>
    </row>
    <row r="9" spans="1:32" ht="26.25" customHeight="1" x14ac:dyDescent="0.2">
      <c r="A9" s="174"/>
      <c r="B9" s="157" t="s">
        <v>34</v>
      </c>
      <c r="C9" s="157"/>
      <c r="D9" s="157"/>
      <c r="E9" s="185" t="str">
        <f>IF('ZusStell alle AufstOrte'!E9&gt;0,'ZusStell alle AufstOrte'!E9,"")</f>
        <v/>
      </c>
      <c r="F9" s="185"/>
      <c r="G9" s="185"/>
      <c r="H9" s="185" t="str">
        <f>IF('ZusStell alle AufstOrte'!H9&gt;0,'ZusStell alle AufstOrte'!H9,"")</f>
        <v/>
      </c>
      <c r="I9" s="185"/>
      <c r="J9" s="185"/>
      <c r="K9" s="185"/>
      <c r="L9" s="185"/>
      <c r="M9" s="185"/>
      <c r="N9" s="185"/>
      <c r="O9" s="176"/>
      <c r="P9" s="78"/>
      <c r="Q9" s="78"/>
      <c r="R9" s="78"/>
      <c r="S9" s="78"/>
      <c r="T9" s="78"/>
      <c r="U9" s="78"/>
      <c r="V9" s="78"/>
      <c r="W9" s="78"/>
      <c r="X9" s="78"/>
      <c r="Y9" s="78"/>
      <c r="Z9" s="78"/>
      <c r="AA9" s="78"/>
      <c r="AB9" s="78"/>
      <c r="AC9" s="78"/>
      <c r="AD9" s="223"/>
      <c r="AE9" s="103"/>
      <c r="AF9" s="104"/>
    </row>
    <row r="10" spans="1:32" ht="12" customHeight="1" x14ac:dyDescent="0.2">
      <c r="A10" s="174"/>
      <c r="B10" s="181"/>
      <c r="C10" s="181"/>
      <c r="D10" s="181"/>
      <c r="E10" s="231" t="s">
        <v>5</v>
      </c>
      <c r="F10" s="231"/>
      <c r="G10" s="231"/>
      <c r="H10" s="231" t="s">
        <v>6</v>
      </c>
      <c r="I10" s="231"/>
      <c r="J10" s="231"/>
      <c r="K10" s="231"/>
      <c r="L10" s="231"/>
      <c r="M10" s="231"/>
      <c r="N10" s="231"/>
      <c r="O10" s="176"/>
      <c r="P10" s="176"/>
      <c r="Q10" s="176"/>
      <c r="R10" s="176"/>
      <c r="S10" s="176"/>
      <c r="T10" s="176"/>
      <c r="U10" s="176"/>
      <c r="V10" s="176"/>
      <c r="W10" s="176"/>
      <c r="X10" s="176"/>
      <c r="Y10" s="176"/>
      <c r="Z10" s="176"/>
      <c r="AA10" s="176"/>
      <c r="AB10" s="176"/>
      <c r="AC10" s="176"/>
      <c r="AD10" s="223"/>
      <c r="AE10" s="103"/>
      <c r="AF10" s="104"/>
    </row>
    <row r="11" spans="1:32" ht="24" customHeight="1" x14ac:dyDescent="0.2">
      <c r="A11" s="174"/>
      <c r="B11" s="181"/>
      <c r="C11" s="181"/>
      <c r="D11" s="181"/>
      <c r="E11" s="185" t="str">
        <f>IF('ZusStell alle AufstOrte'!E11&gt;0,'ZusStell alle AufstOrte'!E11,"")</f>
        <v/>
      </c>
      <c r="F11" s="185"/>
      <c r="G11" s="185"/>
      <c r="H11" s="185" t="str">
        <f>IF('ZusStell alle AufstOrte'!H11&gt;0,'ZusStell alle AufstOrte'!H11,"")</f>
        <v/>
      </c>
      <c r="I11" s="185"/>
      <c r="J11" s="185"/>
      <c r="K11" s="185"/>
      <c r="L11" s="185"/>
      <c r="M11" s="185"/>
      <c r="N11" s="185"/>
      <c r="O11" s="176"/>
      <c r="P11" s="176"/>
      <c r="Q11" s="176"/>
      <c r="R11" s="176"/>
      <c r="S11" s="176"/>
      <c r="T11" s="176"/>
      <c r="U11" s="176"/>
      <c r="V11" s="176"/>
      <c r="W11" s="176"/>
      <c r="X11" s="176"/>
      <c r="Y11" s="176"/>
      <c r="Z11" s="176"/>
      <c r="AA11" s="176"/>
      <c r="AB11" s="176"/>
      <c r="AC11" s="176"/>
      <c r="AD11" s="223"/>
      <c r="AE11" s="103"/>
      <c r="AF11" s="104"/>
    </row>
    <row r="12" spans="1:32" ht="12" customHeight="1" x14ac:dyDescent="0.2">
      <c r="A12" s="174"/>
      <c r="B12" s="181"/>
      <c r="C12" s="181"/>
      <c r="D12" s="181"/>
      <c r="E12" s="231" t="s">
        <v>7</v>
      </c>
      <c r="F12" s="231"/>
      <c r="G12" s="231"/>
      <c r="H12" s="231" t="s">
        <v>8</v>
      </c>
      <c r="I12" s="231"/>
      <c r="J12" s="231"/>
      <c r="K12" s="231"/>
      <c r="L12" s="231"/>
      <c r="M12" s="231"/>
      <c r="N12" s="231"/>
      <c r="O12" s="176"/>
      <c r="P12" s="176"/>
      <c r="Q12" s="176"/>
      <c r="R12" s="176"/>
      <c r="S12" s="176"/>
      <c r="T12" s="176"/>
      <c r="U12" s="176"/>
      <c r="V12" s="176"/>
      <c r="W12" s="176"/>
      <c r="X12" s="176"/>
      <c r="Y12" s="176"/>
      <c r="Z12" s="176"/>
      <c r="AA12" s="176"/>
      <c r="AB12" s="176"/>
      <c r="AC12" s="176"/>
      <c r="AD12" s="223"/>
      <c r="AE12" s="103"/>
      <c r="AF12" s="104"/>
    </row>
    <row r="13" spans="1:32" ht="24" customHeight="1" x14ac:dyDescent="0.2">
      <c r="A13" s="174"/>
      <c r="B13" s="157" t="s">
        <v>35</v>
      </c>
      <c r="C13" s="157"/>
      <c r="D13" s="157"/>
      <c r="E13" s="185" t="str">
        <f>IF(INDEX('ZusStell alle AufstOrte'!D:D,16)&gt;0,INDEX('ZusStell alle AufstOrte'!D:D,16),"")</f>
        <v/>
      </c>
      <c r="F13" s="185"/>
      <c r="G13" s="185"/>
      <c r="H13" s="185" t="str">
        <f>IF(INDEX('ZusStell alle AufstOrte'!F:F,16)&gt;0,INDEX('ZusStell alle AufstOrte'!F:F,16),"")</f>
        <v/>
      </c>
      <c r="I13" s="185"/>
      <c r="J13" s="185"/>
      <c r="K13" s="185"/>
      <c r="L13" s="185"/>
      <c r="M13" s="185"/>
      <c r="N13" s="185"/>
      <c r="O13" s="176"/>
      <c r="P13" s="78"/>
      <c r="Q13" s="78"/>
      <c r="R13" s="78"/>
      <c r="S13" s="78"/>
      <c r="T13" s="78"/>
      <c r="U13" s="78"/>
      <c r="V13" s="78"/>
      <c r="W13" s="78"/>
      <c r="X13" s="78"/>
      <c r="Y13" s="78"/>
      <c r="Z13" s="78"/>
      <c r="AA13" s="78"/>
      <c r="AB13" s="78"/>
      <c r="AC13" s="78"/>
      <c r="AD13" s="223"/>
      <c r="AE13" s="103"/>
      <c r="AF13" s="104"/>
    </row>
    <row r="14" spans="1:32" ht="12" customHeight="1" x14ac:dyDescent="0.2">
      <c r="A14" s="174"/>
      <c r="B14" s="181"/>
      <c r="C14" s="181"/>
      <c r="D14" s="181"/>
      <c r="E14" s="231" t="s">
        <v>36</v>
      </c>
      <c r="F14" s="231"/>
      <c r="G14" s="231"/>
      <c r="H14" s="231" t="s">
        <v>37</v>
      </c>
      <c r="I14" s="231"/>
      <c r="J14" s="231"/>
      <c r="K14" s="231"/>
      <c r="L14" s="231"/>
      <c r="M14" s="231"/>
      <c r="N14" s="231"/>
      <c r="O14" s="176"/>
      <c r="P14" s="176"/>
      <c r="Q14" s="176"/>
      <c r="R14" s="176"/>
      <c r="S14" s="176"/>
      <c r="T14" s="176"/>
      <c r="U14" s="176"/>
      <c r="V14" s="176"/>
      <c r="W14" s="176"/>
      <c r="X14" s="176"/>
      <c r="Y14" s="176"/>
      <c r="Z14" s="176"/>
      <c r="AA14" s="176"/>
      <c r="AB14" s="176"/>
      <c r="AC14" s="176"/>
      <c r="AD14" s="223"/>
      <c r="AE14" s="103"/>
      <c r="AF14" s="104"/>
    </row>
    <row r="15" spans="1:32" ht="18.75" customHeight="1" x14ac:dyDescent="0.2">
      <c r="A15" s="174"/>
      <c r="B15" s="154" t="s">
        <v>9</v>
      </c>
      <c r="C15" s="154"/>
      <c r="D15" s="154"/>
      <c r="E15" s="154" t="s">
        <v>66</v>
      </c>
      <c r="F15" s="154"/>
      <c r="G15" s="154"/>
      <c r="H15" s="154"/>
      <c r="I15" s="154"/>
      <c r="J15" s="154"/>
      <c r="K15" s="154"/>
      <c r="L15" s="154"/>
      <c r="M15" s="154"/>
      <c r="N15" s="154"/>
      <c r="O15" s="176"/>
      <c r="P15" s="176"/>
      <c r="Q15" s="176"/>
      <c r="R15" s="176"/>
      <c r="S15" s="176"/>
      <c r="T15" s="176"/>
      <c r="U15" s="176"/>
      <c r="V15" s="176"/>
      <c r="W15" s="176"/>
      <c r="X15" s="176"/>
      <c r="Y15" s="176"/>
      <c r="Z15" s="176"/>
      <c r="AA15" s="176"/>
      <c r="AB15" s="176"/>
      <c r="AC15" s="176"/>
      <c r="AD15" s="223"/>
      <c r="AE15" s="103"/>
      <c r="AF15" s="104"/>
    </row>
    <row r="16" spans="1:32" ht="14.25" customHeight="1" x14ac:dyDescent="0.25">
      <c r="A16" s="174"/>
      <c r="B16" s="157" t="s">
        <v>67</v>
      </c>
      <c r="C16" s="157"/>
      <c r="D16" s="157"/>
      <c r="E16" s="157" t="s">
        <v>68</v>
      </c>
      <c r="F16" s="157"/>
      <c r="G16" s="30" t="s">
        <v>69</v>
      </c>
      <c r="H16" s="31">
        <v>7.5</v>
      </c>
      <c r="I16" s="27" t="s">
        <v>70</v>
      </c>
      <c r="J16" s="27"/>
      <c r="K16" s="27"/>
      <c r="L16" s="27" t="s">
        <v>71</v>
      </c>
      <c r="M16" s="171">
        <v>25</v>
      </c>
      <c r="N16" s="171"/>
      <c r="O16" s="176"/>
      <c r="P16" s="176"/>
      <c r="Q16" s="176"/>
      <c r="R16" s="176"/>
      <c r="S16" s="176"/>
      <c r="T16" s="176"/>
      <c r="U16" s="176"/>
      <c r="V16" s="176"/>
      <c r="W16" s="176"/>
      <c r="X16" s="176"/>
      <c r="Y16" s="176"/>
      <c r="Z16" s="176"/>
      <c r="AA16" s="176"/>
      <c r="AB16" s="176"/>
      <c r="AC16" s="176"/>
      <c r="AD16" s="223"/>
      <c r="AE16" s="103"/>
      <c r="AF16" s="104"/>
    </row>
    <row r="17" spans="1:39" ht="12.6" customHeight="1" x14ac:dyDescent="0.2">
      <c r="A17" s="174"/>
      <c r="B17" s="160" t="s">
        <v>10</v>
      </c>
      <c r="C17" s="160"/>
      <c r="D17" s="160"/>
      <c r="E17" s="161" t="s">
        <v>100</v>
      </c>
      <c r="F17" s="161"/>
      <c r="G17" s="161"/>
      <c r="H17" s="161"/>
      <c r="I17" s="161"/>
      <c r="J17" s="161"/>
      <c r="K17" s="161"/>
      <c r="L17" s="161"/>
      <c r="M17" s="161"/>
      <c r="N17" s="161"/>
      <c r="O17" s="176"/>
      <c r="P17" s="176"/>
      <c r="Q17" s="176"/>
      <c r="R17" s="176"/>
      <c r="S17" s="176"/>
      <c r="T17" s="176"/>
      <c r="U17" s="176"/>
      <c r="V17" s="176"/>
      <c r="W17" s="176"/>
      <c r="X17" s="176"/>
      <c r="Y17" s="176"/>
      <c r="Z17" s="176"/>
      <c r="AA17" s="176"/>
      <c r="AB17" s="176"/>
      <c r="AC17" s="176"/>
      <c r="AD17" s="223"/>
      <c r="AE17" s="103"/>
      <c r="AF17" s="104"/>
    </row>
    <row r="18" spans="1:39" ht="12.6" customHeight="1" x14ac:dyDescent="0.15">
      <c r="A18" s="175"/>
      <c r="B18" s="32" t="s">
        <v>11</v>
      </c>
      <c r="C18" s="32">
        <v>1</v>
      </c>
      <c r="D18" s="33">
        <v>2</v>
      </c>
      <c r="E18" s="32">
        <v>3</v>
      </c>
      <c r="F18" s="33">
        <v>4</v>
      </c>
      <c r="G18" s="32">
        <v>5</v>
      </c>
      <c r="H18" s="33">
        <v>6</v>
      </c>
      <c r="I18" s="239">
        <v>7</v>
      </c>
      <c r="J18" s="239"/>
      <c r="K18" s="33">
        <v>8</v>
      </c>
      <c r="L18" s="232">
        <v>9</v>
      </c>
      <c r="M18" s="232"/>
      <c r="N18" s="232"/>
      <c r="O18" s="179"/>
      <c r="P18" s="176"/>
      <c r="Q18" s="176"/>
      <c r="R18" s="176"/>
      <c r="S18" s="176"/>
      <c r="T18" s="176"/>
      <c r="U18" s="176"/>
      <c r="V18" s="176"/>
      <c r="W18" s="176"/>
      <c r="X18" s="176"/>
      <c r="Y18" s="176"/>
      <c r="Z18" s="176"/>
      <c r="AA18" s="176"/>
      <c r="AB18" s="176"/>
      <c r="AC18" s="176"/>
      <c r="AD18" s="223"/>
      <c r="AE18" s="103"/>
      <c r="AF18" s="104"/>
    </row>
    <row r="19" spans="1:39" ht="12" customHeight="1" x14ac:dyDescent="0.2">
      <c r="A19" s="175"/>
      <c r="B19" s="162"/>
      <c r="C19" s="168" t="s">
        <v>12</v>
      </c>
      <c r="D19" s="34" t="s">
        <v>12</v>
      </c>
      <c r="E19" s="236" t="s">
        <v>13</v>
      </c>
      <c r="F19" s="34" t="s">
        <v>14</v>
      </c>
      <c r="G19" s="182" t="s">
        <v>15</v>
      </c>
      <c r="H19" s="34" t="s">
        <v>61</v>
      </c>
      <c r="I19" s="243" t="s">
        <v>72</v>
      </c>
      <c r="J19" s="168"/>
      <c r="K19" s="34" t="s">
        <v>16</v>
      </c>
      <c r="L19" s="165" t="s">
        <v>17</v>
      </c>
      <c r="M19" s="166"/>
      <c r="N19" s="167"/>
      <c r="O19" s="176"/>
      <c r="P19" s="199" t="s">
        <v>12</v>
      </c>
      <c r="Q19" s="165" t="s">
        <v>12</v>
      </c>
      <c r="R19" s="166"/>
      <c r="S19" s="167"/>
      <c r="T19" s="199" t="s">
        <v>13</v>
      </c>
      <c r="U19" s="34" t="s">
        <v>14</v>
      </c>
      <c r="V19" s="211" t="s">
        <v>15</v>
      </c>
      <c r="W19" s="182"/>
      <c r="X19" s="212"/>
      <c r="Y19" s="165" t="s">
        <v>61</v>
      </c>
      <c r="Z19" s="166"/>
      <c r="AA19" s="167"/>
      <c r="AB19" s="34" t="s">
        <v>72</v>
      </c>
      <c r="AC19" s="79" t="s">
        <v>72</v>
      </c>
      <c r="AD19" s="223"/>
      <c r="AE19" s="103"/>
      <c r="AF19" s="104"/>
    </row>
    <row r="20" spans="1:39" ht="12" customHeight="1" x14ac:dyDescent="0.2">
      <c r="A20" s="175"/>
      <c r="B20" s="163"/>
      <c r="C20" s="169"/>
      <c r="D20" s="35" t="s">
        <v>18</v>
      </c>
      <c r="E20" s="237"/>
      <c r="F20" s="36" t="s">
        <v>19</v>
      </c>
      <c r="G20" s="183"/>
      <c r="H20" s="36" t="s">
        <v>62</v>
      </c>
      <c r="I20" s="244"/>
      <c r="J20" s="169"/>
      <c r="K20" s="36" t="s">
        <v>20</v>
      </c>
      <c r="L20" s="195" t="s">
        <v>21</v>
      </c>
      <c r="M20" s="196"/>
      <c r="N20" s="197"/>
      <c r="O20" s="176"/>
      <c r="P20" s="200"/>
      <c r="Q20" s="225" t="s">
        <v>18</v>
      </c>
      <c r="R20" s="226"/>
      <c r="S20" s="227"/>
      <c r="T20" s="200"/>
      <c r="U20" s="36" t="s">
        <v>19</v>
      </c>
      <c r="V20" s="213"/>
      <c r="W20" s="183"/>
      <c r="X20" s="214"/>
      <c r="Y20" s="195" t="s">
        <v>62</v>
      </c>
      <c r="Z20" s="196"/>
      <c r="AA20" s="197"/>
      <c r="AB20" s="36"/>
      <c r="AC20" s="80" t="s">
        <v>101</v>
      </c>
      <c r="AD20" s="223"/>
      <c r="AE20" s="103"/>
      <c r="AF20" s="104"/>
    </row>
    <row r="21" spans="1:39" ht="12" customHeight="1" x14ac:dyDescent="0.2">
      <c r="A21" s="175"/>
      <c r="B21" s="163"/>
      <c r="C21" s="169"/>
      <c r="D21" s="36" t="s">
        <v>22</v>
      </c>
      <c r="E21" s="237"/>
      <c r="F21" s="36" t="s">
        <v>23</v>
      </c>
      <c r="G21" s="183"/>
      <c r="H21" s="37" t="s">
        <v>64</v>
      </c>
      <c r="I21" s="244"/>
      <c r="J21" s="169"/>
      <c r="K21" s="38">
        <f>H16</f>
        <v>7.5</v>
      </c>
      <c r="L21" s="195"/>
      <c r="M21" s="196"/>
      <c r="N21" s="197"/>
      <c r="O21" s="176"/>
      <c r="P21" s="200"/>
      <c r="Q21" s="195" t="s">
        <v>22</v>
      </c>
      <c r="R21" s="196"/>
      <c r="S21" s="197"/>
      <c r="T21" s="200"/>
      <c r="U21" s="36" t="s">
        <v>23</v>
      </c>
      <c r="V21" s="213"/>
      <c r="W21" s="183"/>
      <c r="X21" s="214"/>
      <c r="Y21" s="220" t="s">
        <v>64</v>
      </c>
      <c r="Z21" s="221"/>
      <c r="AA21" s="222"/>
      <c r="AB21" s="36"/>
      <c r="AC21" s="80" t="s">
        <v>102</v>
      </c>
      <c r="AD21" s="223"/>
      <c r="AE21" s="103"/>
      <c r="AF21" s="104"/>
    </row>
    <row r="22" spans="1:39" ht="12" customHeight="1" x14ac:dyDescent="0.2">
      <c r="A22" s="175"/>
      <c r="B22" s="164"/>
      <c r="C22" s="170"/>
      <c r="D22" s="39" t="s">
        <v>24</v>
      </c>
      <c r="E22" s="238"/>
      <c r="F22" s="39" t="s">
        <v>25</v>
      </c>
      <c r="G22" s="184"/>
      <c r="H22" s="40" t="s">
        <v>63</v>
      </c>
      <c r="I22" s="245"/>
      <c r="J22" s="170"/>
      <c r="K22" s="41">
        <f>M16</f>
        <v>25</v>
      </c>
      <c r="L22" s="203" t="s">
        <v>26</v>
      </c>
      <c r="M22" s="204"/>
      <c r="N22" s="205"/>
      <c r="O22" s="176"/>
      <c r="P22" s="201"/>
      <c r="Q22" s="217" t="s">
        <v>24</v>
      </c>
      <c r="R22" s="218"/>
      <c r="S22" s="219"/>
      <c r="T22" s="201"/>
      <c r="U22" s="39" t="s">
        <v>25</v>
      </c>
      <c r="V22" s="215"/>
      <c r="W22" s="184"/>
      <c r="X22" s="216"/>
      <c r="Y22" s="203" t="s">
        <v>63</v>
      </c>
      <c r="Z22" s="204"/>
      <c r="AA22" s="205"/>
      <c r="AB22" s="39"/>
      <c r="AC22" s="81" t="s">
        <v>104</v>
      </c>
      <c r="AD22" s="223"/>
      <c r="AE22" s="103"/>
      <c r="AF22" s="106"/>
      <c r="AG22" s="107"/>
      <c r="AH22" s="107"/>
      <c r="AI22" s="107"/>
      <c r="AJ22" s="107"/>
      <c r="AK22" s="107"/>
      <c r="AL22" s="107"/>
    </row>
    <row r="23" spans="1:39" ht="12" customHeight="1" x14ac:dyDescent="0.2">
      <c r="A23" s="175"/>
      <c r="B23" s="42" t="s">
        <v>27</v>
      </c>
      <c r="C23" s="43" t="s">
        <v>88</v>
      </c>
      <c r="D23" s="43"/>
      <c r="E23" s="172" t="s">
        <v>81</v>
      </c>
      <c r="F23" s="172"/>
      <c r="G23" s="43"/>
      <c r="H23" s="43"/>
      <c r="I23" s="43" t="s">
        <v>30</v>
      </c>
      <c r="J23" s="43" t="s">
        <v>60</v>
      </c>
      <c r="K23" s="43" t="s">
        <v>31</v>
      </c>
      <c r="L23" s="186" t="s">
        <v>30</v>
      </c>
      <c r="M23" s="186"/>
      <c r="N23" s="43" t="s">
        <v>60</v>
      </c>
      <c r="O23" s="179"/>
      <c r="P23" s="82" t="s">
        <v>88</v>
      </c>
      <c r="Q23" s="206" t="s">
        <v>28</v>
      </c>
      <c r="R23" s="207"/>
      <c r="S23" s="208"/>
      <c r="T23" s="209" t="s">
        <v>81</v>
      </c>
      <c r="U23" s="210"/>
      <c r="V23" s="206" t="s">
        <v>29</v>
      </c>
      <c r="W23" s="207"/>
      <c r="X23" s="208"/>
      <c r="Y23" s="206" t="s">
        <v>29</v>
      </c>
      <c r="Z23" s="207"/>
      <c r="AA23" s="208"/>
      <c r="AB23" s="82" t="s">
        <v>103</v>
      </c>
      <c r="AC23" s="83" t="s">
        <v>30</v>
      </c>
      <c r="AD23" s="223"/>
      <c r="AE23" s="103"/>
      <c r="AF23" s="106"/>
      <c r="AG23" s="107"/>
      <c r="AH23" s="107"/>
      <c r="AI23" s="107"/>
      <c r="AJ23" s="107"/>
      <c r="AK23" s="107"/>
      <c r="AL23" s="107"/>
      <c r="AM23" s="107"/>
    </row>
    <row r="24" spans="1:39" ht="22.5" customHeight="1" x14ac:dyDescent="0.45">
      <c r="A24" s="175"/>
      <c r="B24" s="57">
        <v>1</v>
      </c>
      <c r="C24" s="44" t="str">
        <f t="shared" ref="C24:H24" si="0">IF(OR(AF24="",AF24=0),"",AF24)</f>
        <v/>
      </c>
      <c r="D24" s="45" t="str">
        <f t="shared" si="0"/>
        <v/>
      </c>
      <c r="E24" s="151" t="str">
        <f t="shared" si="0"/>
        <v/>
      </c>
      <c r="F24" s="44" t="str">
        <f t="shared" si="0"/>
        <v/>
      </c>
      <c r="G24" s="115" t="str">
        <f t="shared" si="0"/>
        <v/>
      </c>
      <c r="H24" s="115" t="str">
        <f t="shared" si="0"/>
        <v/>
      </c>
      <c r="I24" s="46" t="str">
        <f t="shared" ref="I24:I30" si="1">IF(AL24="","",ROUNDDOWN(AL24,0))</f>
        <v/>
      </c>
      <c r="J24" s="47" t="s">
        <v>59</v>
      </c>
      <c r="K24" s="48" t="str">
        <f>IF(OR(INDEX(C:C,24)="",INDEX(C:C,24)=0),"",IF(INDEX(D:D,24)="X",M$16,H$16))</f>
        <v/>
      </c>
      <c r="L24" s="49"/>
      <c r="M24" s="50" t="str">
        <f>IF(AND(AF24="",AL24=""),"",IF(AND(AL24&gt;=0,E$9=""),"Name Aufsteller!",IF(AND(AL24&gt;=0,E$13=""),"Aufstellungsort!",IF(AF24=0,"Name Gerät!",IF(AND(AL24&gt;=0,AF24=""),"Name Gerät!",IF(AND(AF24&gt;0,AL24=""),"Betrag, EUR!",IF(K24="","",ROUNDDOWN(I24*K24/100,0))))))))</f>
        <v/>
      </c>
      <c r="N24" s="47" t="s">
        <v>59</v>
      </c>
      <c r="O24" s="180"/>
      <c r="Q24" s="51" t="s">
        <v>95</v>
      </c>
      <c r="S24" s="51" t="s">
        <v>95</v>
      </c>
      <c r="T24" s="90"/>
      <c r="U24" s="91"/>
      <c r="V24" s="51" t="s">
        <v>95</v>
      </c>
      <c r="W24" s="113"/>
      <c r="X24" s="51" t="s">
        <v>95</v>
      </c>
      <c r="Y24" s="51" t="s">
        <v>95</v>
      </c>
      <c r="Z24" s="113"/>
      <c r="AA24" s="51" t="s">
        <v>95</v>
      </c>
      <c r="AB24" s="19"/>
      <c r="AC24" s="25" t="str">
        <f t="shared" ref="AC24:AC30" si="2">IF(AND(AF24="",AL24=""),"",IF(AND(AL24&gt;=0,E$9=""),"Name Aufsteller!",IF(AND(AL24&gt;=0,E$13=""),"Aufstellungsort!",IF(AF24=0,"Name Gerät!",IF(AND(AL24&gt;=0,AF24=""),"Name Gerät!",IF(AND(AF24&gt;0,AL24=""),"Betrag, EUR!",I24))))))</f>
        <v/>
      </c>
      <c r="AD24" s="224"/>
      <c r="AE24" s="103" t="str">
        <f t="shared" ref="AE24:AE30" si="3">M24</f>
        <v/>
      </c>
      <c r="AF24" s="104" t="str">
        <f>IF(INDEX(P:P,24)="","",INDEX(P:P,24))</f>
        <v/>
      </c>
      <c r="AG24" s="105" t="str">
        <f>IF(INDEX(R:R,24)="","",INDEX(R:R,24))</f>
        <v/>
      </c>
      <c r="AH24" s="105" t="str">
        <f>IF(INDEX(T:T,24)="","",INDEX(T:T,24))</f>
        <v/>
      </c>
      <c r="AI24" s="105" t="str">
        <f>IF(INDEX(U:U,24)="","",INDEX(U:U,24))</f>
        <v/>
      </c>
      <c r="AJ24" s="105" t="str">
        <f>IF(INDEX(W:W,24)="","",INDEX(W:W,24))</f>
        <v/>
      </c>
      <c r="AK24" s="105" t="str">
        <f>IF(INDEX(Z:Z,24)="","",INDEX(Z:Z,24))</f>
        <v/>
      </c>
      <c r="AL24" s="105" t="str">
        <f>IF(INDEX(AB:AB,24)="","",INDEX(AB:AB,24))</f>
        <v/>
      </c>
    </row>
    <row r="25" spans="1:39" ht="22.5" customHeight="1" x14ac:dyDescent="0.45">
      <c r="A25" s="175"/>
      <c r="B25" s="57">
        <v>2</v>
      </c>
      <c r="C25" s="44" t="str">
        <f t="shared" ref="C25:C30" si="4">IF(OR(AF25="",AF25=0),"",AF25)</f>
        <v/>
      </c>
      <c r="D25" s="45" t="str">
        <f t="shared" ref="D25:D30" si="5">IF(OR(AG25="",AG25=0),"",AG25)</f>
        <v/>
      </c>
      <c r="E25" s="151" t="str">
        <f t="shared" ref="E25:E30" si="6">IF(OR(AH25="",AH25=0),"",AH25)</f>
        <v/>
      </c>
      <c r="F25" s="44" t="str">
        <f t="shared" ref="F25:F30" si="7">IF(OR(AI25="",AI25=0),"",AI25)</f>
        <v/>
      </c>
      <c r="G25" s="115" t="str">
        <f t="shared" ref="G25:G30" si="8">IF(OR(AJ25="",AJ25=0),"",AJ25)</f>
        <v/>
      </c>
      <c r="H25" s="115" t="str">
        <f t="shared" ref="H25:H30" si="9">IF(OR(AK25="",AK25=0),"",AK25)</f>
        <v/>
      </c>
      <c r="I25" s="46" t="str">
        <f t="shared" si="1"/>
        <v/>
      </c>
      <c r="J25" s="47" t="s">
        <v>59</v>
      </c>
      <c r="K25" s="48" t="str">
        <f>IF(OR(INDEX(C:C,25)="",INDEX(C:C,25)=0),"",IF(INDEX(D:D,25)="X",M$16,H$16))</f>
        <v/>
      </c>
      <c r="L25" s="49"/>
      <c r="M25" s="50" t="str">
        <f t="shared" ref="M25:M30" si="10">IF(AND(AF25="",AL25=""),"",IF(AND(AL25&gt;=0,E$9=""),"Name Aufsteller!",IF(AND(AL25&gt;=0,E$13=""),"Aufstellungsort!",IF(AF25=0,"Name Gerät!",IF(AND(AL25&gt;=0,AF25=""),"Name Gerät!",IF(AND(AF25&gt;0,AL25=""),"Betrag, EUR!",IF(K25="","",ROUNDDOWN(I25*K25/100,0))))))))</f>
        <v/>
      </c>
      <c r="N25" s="47" t="s">
        <v>59</v>
      </c>
      <c r="O25" s="180"/>
      <c r="Q25" s="51" t="s">
        <v>95</v>
      </c>
      <c r="S25" s="51" t="s">
        <v>95</v>
      </c>
      <c r="T25" s="90"/>
      <c r="V25" s="51" t="s">
        <v>95</v>
      </c>
      <c r="W25" s="113"/>
      <c r="X25" s="51" t="s">
        <v>95</v>
      </c>
      <c r="Y25" s="51" t="s">
        <v>95</v>
      </c>
      <c r="Z25" s="113"/>
      <c r="AA25" s="51" t="s">
        <v>95</v>
      </c>
      <c r="AB25" s="19"/>
      <c r="AC25" s="25" t="str">
        <f t="shared" si="2"/>
        <v/>
      </c>
      <c r="AD25" s="224"/>
      <c r="AE25" s="103" t="str">
        <f t="shared" si="3"/>
        <v/>
      </c>
      <c r="AF25" s="104" t="str">
        <f>IF(INDEX(P:P,25)="","",INDEX(P:P,25))</f>
        <v/>
      </c>
      <c r="AG25" s="105" t="str">
        <f>IF(INDEX(R:R,25)="","",INDEX(R:R,25))</f>
        <v/>
      </c>
      <c r="AH25" s="105" t="str">
        <f>IF(INDEX(T:T,25)="","",INDEX(T:T,25))</f>
        <v/>
      </c>
      <c r="AI25" s="105" t="str">
        <f>IF(INDEX(U:U,25)="","",INDEX(U:U,25))</f>
        <v/>
      </c>
      <c r="AJ25" s="105" t="str">
        <f>IF(INDEX(W:W,25)="","",INDEX(W:W,25))</f>
        <v/>
      </c>
      <c r="AK25" s="105" t="str">
        <f>IF(INDEX(Z:Z,25)="","",INDEX(Z:Z,25))</f>
        <v/>
      </c>
      <c r="AL25" s="105" t="str">
        <f>IF(INDEX(AB:AB,25)="","",INDEX(AB:AB,25))</f>
        <v/>
      </c>
    </row>
    <row r="26" spans="1:39" ht="22.5" customHeight="1" x14ac:dyDescent="0.45">
      <c r="A26" s="175"/>
      <c r="B26" s="57">
        <v>3</v>
      </c>
      <c r="C26" s="44" t="str">
        <f t="shared" si="4"/>
        <v/>
      </c>
      <c r="D26" s="45" t="str">
        <f t="shared" si="5"/>
        <v/>
      </c>
      <c r="E26" s="151" t="str">
        <f t="shared" si="6"/>
        <v/>
      </c>
      <c r="F26" s="44" t="str">
        <f t="shared" si="7"/>
        <v/>
      </c>
      <c r="G26" s="115" t="str">
        <f t="shared" si="8"/>
        <v/>
      </c>
      <c r="H26" s="115" t="str">
        <f t="shared" si="9"/>
        <v/>
      </c>
      <c r="I26" s="46" t="str">
        <f t="shared" si="1"/>
        <v/>
      </c>
      <c r="J26" s="47" t="s">
        <v>59</v>
      </c>
      <c r="K26" s="48" t="str">
        <f>IF(OR(INDEX(C:C,26)="",INDEX(C:C,26)=0),"",IF(INDEX(D:D,26)="X",M$16,H$16))</f>
        <v/>
      </c>
      <c r="L26" s="49"/>
      <c r="M26" s="50" t="str">
        <f t="shared" si="10"/>
        <v/>
      </c>
      <c r="N26" s="47" t="s">
        <v>59</v>
      </c>
      <c r="O26" s="180"/>
      <c r="Q26" s="51" t="s">
        <v>95</v>
      </c>
      <c r="S26" s="51" t="s">
        <v>95</v>
      </c>
      <c r="T26" s="90"/>
      <c r="U26" s="21"/>
      <c r="V26" s="51" t="s">
        <v>95</v>
      </c>
      <c r="W26" s="113"/>
      <c r="X26" s="51" t="s">
        <v>95</v>
      </c>
      <c r="Y26" s="51" t="s">
        <v>95</v>
      </c>
      <c r="Z26" s="113"/>
      <c r="AA26" s="51" t="s">
        <v>95</v>
      </c>
      <c r="AB26" s="19"/>
      <c r="AC26" s="25" t="str">
        <f t="shared" si="2"/>
        <v/>
      </c>
      <c r="AD26" s="224"/>
      <c r="AE26" s="103" t="str">
        <f t="shared" si="3"/>
        <v/>
      </c>
      <c r="AF26" s="104" t="str">
        <f>IF(INDEX(P:P,26)="","",INDEX(P:P,26))</f>
        <v/>
      </c>
      <c r="AG26" s="105" t="str">
        <f>IF(INDEX(R:R,26)="","",INDEX(R:R,26))</f>
        <v/>
      </c>
      <c r="AH26" s="105" t="str">
        <f>IF(INDEX(T:T,26)="","",INDEX(T:T,26))</f>
        <v/>
      </c>
      <c r="AI26" s="105" t="str">
        <f>IF(INDEX(U:U,26)="","",INDEX(U:U,26))</f>
        <v/>
      </c>
      <c r="AJ26" s="105" t="str">
        <f>IF(INDEX(W:W,26)="","",INDEX(W:W,26))</f>
        <v/>
      </c>
      <c r="AK26" s="105" t="str">
        <f>IF(INDEX(Z:Z,26)="","",INDEX(Z:Z,26))</f>
        <v/>
      </c>
      <c r="AL26" s="105" t="str">
        <f>IF(INDEX(AB:AB,26)="","",INDEX(AB:AB,26))</f>
        <v/>
      </c>
    </row>
    <row r="27" spans="1:39" ht="22.5" customHeight="1" x14ac:dyDescent="0.45">
      <c r="A27" s="175"/>
      <c r="B27" s="57">
        <v>4</v>
      </c>
      <c r="C27" s="44" t="str">
        <f t="shared" si="4"/>
        <v/>
      </c>
      <c r="D27" s="45" t="str">
        <f t="shared" si="5"/>
        <v/>
      </c>
      <c r="E27" s="151" t="str">
        <f t="shared" si="6"/>
        <v/>
      </c>
      <c r="F27" s="44" t="str">
        <f t="shared" si="7"/>
        <v/>
      </c>
      <c r="G27" s="115" t="str">
        <f t="shared" si="8"/>
        <v/>
      </c>
      <c r="H27" s="115" t="str">
        <f t="shared" si="9"/>
        <v/>
      </c>
      <c r="I27" s="46" t="str">
        <f t="shared" si="1"/>
        <v/>
      </c>
      <c r="J27" s="47" t="s">
        <v>59</v>
      </c>
      <c r="K27" s="48" t="str">
        <f>IF(OR(INDEX(C:C,27)="",INDEX(C:C,27)=0),"",IF(INDEX(D:D,27)="X",M$16,H$16))</f>
        <v/>
      </c>
      <c r="L27" s="49"/>
      <c r="M27" s="50" t="str">
        <f t="shared" si="10"/>
        <v/>
      </c>
      <c r="N27" s="47" t="s">
        <v>59</v>
      </c>
      <c r="O27" s="180"/>
      <c r="Q27" s="51" t="s">
        <v>95</v>
      </c>
      <c r="S27" s="51" t="s">
        <v>95</v>
      </c>
      <c r="T27" s="90"/>
      <c r="V27" s="51" t="s">
        <v>95</v>
      </c>
      <c r="W27" s="113"/>
      <c r="X27" s="51" t="s">
        <v>95</v>
      </c>
      <c r="Y27" s="51" t="s">
        <v>95</v>
      </c>
      <c r="Z27" s="113"/>
      <c r="AA27" s="51" t="s">
        <v>95</v>
      </c>
      <c r="AB27" s="19"/>
      <c r="AC27" s="25" t="str">
        <f t="shared" si="2"/>
        <v/>
      </c>
      <c r="AD27" s="224"/>
      <c r="AE27" s="103" t="str">
        <f t="shared" si="3"/>
        <v/>
      </c>
      <c r="AF27" s="104" t="str">
        <f>IF(INDEX(P:P,27)="","",INDEX(P:P,27))</f>
        <v/>
      </c>
      <c r="AG27" s="105" t="str">
        <f>IF(INDEX(R:R,27)="","",INDEX(R:R,27))</f>
        <v/>
      </c>
      <c r="AH27" s="105" t="str">
        <f>IF(INDEX(T:T,27)="","",INDEX(T:T,27))</f>
        <v/>
      </c>
      <c r="AI27" s="105" t="str">
        <f>IF(INDEX(U:U,27)="","",INDEX(U:U,27))</f>
        <v/>
      </c>
      <c r="AJ27" s="105" t="str">
        <f>IF(INDEX(W:W,27)="","",INDEX(W:W,27))</f>
        <v/>
      </c>
      <c r="AK27" s="105" t="str">
        <f>IF(INDEX(Z:Z,27)="","",INDEX(Z:Z,27))</f>
        <v/>
      </c>
      <c r="AL27" s="105" t="str">
        <f>IF(INDEX(AB:AB,27)="","",INDEX(AB:AB,27))</f>
        <v/>
      </c>
    </row>
    <row r="28" spans="1:39" ht="22.5" customHeight="1" x14ac:dyDescent="0.45">
      <c r="A28" s="175"/>
      <c r="B28" s="57">
        <v>5</v>
      </c>
      <c r="C28" s="44" t="str">
        <f t="shared" si="4"/>
        <v/>
      </c>
      <c r="D28" s="45" t="str">
        <f t="shared" si="5"/>
        <v/>
      </c>
      <c r="E28" s="151" t="str">
        <f t="shared" si="6"/>
        <v/>
      </c>
      <c r="F28" s="44" t="str">
        <f t="shared" si="7"/>
        <v/>
      </c>
      <c r="G28" s="115" t="str">
        <f t="shared" si="8"/>
        <v/>
      </c>
      <c r="H28" s="115" t="str">
        <f t="shared" si="9"/>
        <v/>
      </c>
      <c r="I28" s="46" t="str">
        <f t="shared" si="1"/>
        <v/>
      </c>
      <c r="J28" s="47" t="s">
        <v>59</v>
      </c>
      <c r="K28" s="48" t="str">
        <f>IF(OR(INDEX(C:C,28)="",INDEX(C:C,28)=0),"",IF(INDEX(D:D,28)="X",M$16,H$16))</f>
        <v/>
      </c>
      <c r="L28" s="49"/>
      <c r="M28" s="50" t="str">
        <f t="shared" si="10"/>
        <v/>
      </c>
      <c r="N28" s="47" t="s">
        <v>59</v>
      </c>
      <c r="O28" s="180"/>
      <c r="Q28" s="51" t="s">
        <v>95</v>
      </c>
      <c r="S28" s="51" t="s">
        <v>95</v>
      </c>
      <c r="T28" s="90"/>
      <c r="V28" s="51" t="s">
        <v>95</v>
      </c>
      <c r="W28" s="113"/>
      <c r="X28" s="51" t="s">
        <v>95</v>
      </c>
      <c r="Y28" s="51" t="s">
        <v>95</v>
      </c>
      <c r="Z28" s="113"/>
      <c r="AA28" s="51" t="s">
        <v>95</v>
      </c>
      <c r="AB28" s="19"/>
      <c r="AC28" s="25" t="str">
        <f t="shared" si="2"/>
        <v/>
      </c>
      <c r="AD28" s="224"/>
      <c r="AE28" s="103" t="str">
        <f t="shared" si="3"/>
        <v/>
      </c>
      <c r="AF28" s="104" t="str">
        <f>IF(INDEX(P:P,28)="","",INDEX(P:P,28))</f>
        <v/>
      </c>
      <c r="AG28" s="105" t="str">
        <f>IF(INDEX(R:R,28)="","",INDEX(R:R,28))</f>
        <v/>
      </c>
      <c r="AH28" s="105" t="str">
        <f>IF(INDEX(T:T,28)="","",INDEX(T:T,28))</f>
        <v/>
      </c>
      <c r="AI28" s="105" t="str">
        <f>IF(INDEX(U:U,28)="","",INDEX(U:U,28))</f>
        <v/>
      </c>
      <c r="AJ28" s="105" t="str">
        <f>IF(INDEX(W:W,28)="","",INDEX(W:W,28))</f>
        <v/>
      </c>
      <c r="AK28" s="105" t="str">
        <f>IF(INDEX(Z:Z,28)="","",INDEX(Z:Z,28))</f>
        <v/>
      </c>
      <c r="AL28" s="105" t="str">
        <f>IF(INDEX(AB:AB,28)="","",INDEX(AB:AB,28))</f>
        <v/>
      </c>
    </row>
    <row r="29" spans="1:39" ht="22.5" customHeight="1" x14ac:dyDescent="0.45">
      <c r="A29" s="175"/>
      <c r="B29" s="57">
        <v>6</v>
      </c>
      <c r="C29" s="44" t="str">
        <f t="shared" si="4"/>
        <v/>
      </c>
      <c r="D29" s="45" t="str">
        <f t="shared" si="5"/>
        <v/>
      </c>
      <c r="E29" s="151" t="str">
        <f t="shared" si="6"/>
        <v/>
      </c>
      <c r="F29" s="44" t="str">
        <f t="shared" si="7"/>
        <v/>
      </c>
      <c r="G29" s="115" t="str">
        <f t="shared" si="8"/>
        <v/>
      </c>
      <c r="H29" s="115" t="str">
        <f t="shared" si="9"/>
        <v/>
      </c>
      <c r="I29" s="46" t="str">
        <f t="shared" si="1"/>
        <v/>
      </c>
      <c r="J29" s="47" t="s">
        <v>59</v>
      </c>
      <c r="K29" s="48" t="str">
        <f>IF(OR(INDEX(C:C,29)="",INDEX(C:C,29)=0),"",IF(INDEX(D:D,29)="X",M$16,H$16))</f>
        <v/>
      </c>
      <c r="L29" s="49"/>
      <c r="M29" s="50" t="str">
        <f t="shared" si="10"/>
        <v/>
      </c>
      <c r="N29" s="47" t="s">
        <v>59</v>
      </c>
      <c r="O29" s="180"/>
      <c r="Q29" s="51" t="s">
        <v>95</v>
      </c>
      <c r="R29" s="21"/>
      <c r="S29" s="51" t="s">
        <v>95</v>
      </c>
      <c r="T29" s="90"/>
      <c r="V29" s="51" t="s">
        <v>95</v>
      </c>
      <c r="W29" s="113"/>
      <c r="X29" s="51" t="s">
        <v>95</v>
      </c>
      <c r="Y29" s="51" t="s">
        <v>95</v>
      </c>
      <c r="Z29" s="113"/>
      <c r="AA29" s="51" t="s">
        <v>95</v>
      </c>
      <c r="AB29" s="19"/>
      <c r="AC29" s="25" t="str">
        <f t="shared" si="2"/>
        <v/>
      </c>
      <c r="AD29" s="224"/>
      <c r="AE29" s="103" t="str">
        <f t="shared" si="3"/>
        <v/>
      </c>
      <c r="AF29" s="104" t="str">
        <f>IF(INDEX(P:P,29)="","",INDEX(P:P,29))</f>
        <v/>
      </c>
      <c r="AG29" s="105" t="str">
        <f>IF(INDEX(R:R,29)="","",INDEX(R:R,29))</f>
        <v/>
      </c>
      <c r="AH29" s="105" t="str">
        <f>IF(INDEX(T:T,29)="","",INDEX(T:T,29))</f>
        <v/>
      </c>
      <c r="AI29" s="105" t="str">
        <f>IF(INDEX(U:U,29)="","",INDEX(U:U,29))</f>
        <v/>
      </c>
      <c r="AJ29" s="105" t="str">
        <f>IF(INDEX(W:W,29)="","",INDEX(W:W,29))</f>
        <v/>
      </c>
      <c r="AK29" s="105" t="str">
        <f>IF(INDEX(Z:Z,29)="","",INDEX(Z:Z,29))</f>
        <v/>
      </c>
      <c r="AL29" s="105" t="str">
        <f>IF(INDEX(AB:AB,29)="","",INDEX(AB:AB,29))</f>
        <v/>
      </c>
    </row>
    <row r="30" spans="1:39" ht="22.5" customHeight="1" thickBot="1" x14ac:dyDescent="0.5">
      <c r="A30" s="175"/>
      <c r="B30" s="57">
        <v>7</v>
      </c>
      <c r="C30" s="44" t="str">
        <f t="shared" si="4"/>
        <v/>
      </c>
      <c r="D30" s="45" t="str">
        <f t="shared" si="5"/>
        <v/>
      </c>
      <c r="E30" s="151" t="str">
        <f t="shared" si="6"/>
        <v/>
      </c>
      <c r="F30" s="44" t="str">
        <f t="shared" si="7"/>
        <v/>
      </c>
      <c r="G30" s="115" t="str">
        <f t="shared" si="8"/>
        <v/>
      </c>
      <c r="H30" s="115" t="str">
        <f t="shared" si="9"/>
        <v/>
      </c>
      <c r="I30" s="46" t="str">
        <f t="shared" si="1"/>
        <v/>
      </c>
      <c r="J30" s="47" t="s">
        <v>59</v>
      </c>
      <c r="K30" s="48" t="str">
        <f>IF(OR(INDEX(C:C,30)="",INDEX(C:C,30)=0),"",IF(INDEX(D:D,30)="X",M$16,H$16))</f>
        <v/>
      </c>
      <c r="L30" s="49"/>
      <c r="M30" s="50" t="str">
        <f t="shared" si="10"/>
        <v/>
      </c>
      <c r="N30" s="47" t="s">
        <v>59</v>
      </c>
      <c r="O30" s="180"/>
      <c r="P30" s="24"/>
      <c r="Q30" s="51" t="s">
        <v>95</v>
      </c>
      <c r="R30" s="24"/>
      <c r="S30" s="51" t="s">
        <v>95</v>
      </c>
      <c r="T30" s="90"/>
      <c r="U30" s="24"/>
      <c r="V30" s="51" t="s">
        <v>95</v>
      </c>
      <c r="W30" s="114"/>
      <c r="X30" s="51" t="s">
        <v>95</v>
      </c>
      <c r="Y30" s="51" t="s">
        <v>95</v>
      </c>
      <c r="Z30" s="114"/>
      <c r="AA30" s="51" t="s">
        <v>95</v>
      </c>
      <c r="AB30" s="19"/>
      <c r="AC30" s="25" t="str">
        <f t="shared" si="2"/>
        <v/>
      </c>
      <c r="AD30" s="224"/>
      <c r="AE30" s="103" t="str">
        <f t="shared" si="3"/>
        <v/>
      </c>
      <c r="AF30" s="104" t="str">
        <f>IF(INDEX(P:P,30)="","",INDEX(P:P,30))</f>
        <v/>
      </c>
      <c r="AG30" s="105" t="str">
        <f>IF(INDEX(R:R,30)="","",INDEX(R:R,30))</f>
        <v/>
      </c>
      <c r="AH30" s="105" t="str">
        <f>IF(INDEX(T:T,30)="","",INDEX(T:T,30))</f>
        <v/>
      </c>
      <c r="AI30" s="105" t="str">
        <f>IF(INDEX(U:U,30)="","",INDEX(U:U,30))</f>
        <v/>
      </c>
      <c r="AJ30" s="105" t="str">
        <f>IF(INDEX(W:W,30)="","",INDEX(W:W,30))</f>
        <v/>
      </c>
      <c r="AK30" s="105" t="str">
        <f>IF(INDEX(Z:Z,30)="","",INDEX(Z:Z,30))</f>
        <v/>
      </c>
      <c r="AL30" s="105" t="str">
        <f>IF(INDEX(AB:AB,30)="","",INDEX(AB:AB,30))</f>
        <v/>
      </c>
    </row>
    <row r="31" spans="1:39" ht="22.5" customHeight="1" thickBot="1" x14ac:dyDescent="0.25">
      <c r="A31" s="175"/>
      <c r="B31" s="55">
        <v>8</v>
      </c>
      <c r="C31" s="158" t="str">
        <f>IF(AND(B$35="",B$67="",B$99=""),"Festzusetzender Steuerbetrag, Summe Spalte 9, Zeilen 1 - 7, bitte Betrag eintragen","Summe Spalte 9, Zeilen 1 - 7, bitte Betrag eintragen")</f>
        <v>Festzusetzender Steuerbetrag, Summe Spalte 9, Zeilen 1 - 7, bitte Betrag eintragen</v>
      </c>
      <c r="D31" s="159"/>
      <c r="E31" s="159"/>
      <c r="F31" s="159"/>
      <c r="G31" s="159"/>
      <c r="H31" s="159"/>
      <c r="I31" s="234" t="str">
        <f>IF(B35="","","Übertrag auf Seite 2")</f>
        <v/>
      </c>
      <c r="J31" s="234"/>
      <c r="K31" s="235"/>
      <c r="L31" s="52"/>
      <c r="M31" s="53" t="str">
        <f>IF(AND(AF24="",AF25="",AF26="",AF27="",AF28="",AF29="",AF30="",B35="",B67="",B99=""),"",SUM(M24:M30))</f>
        <v/>
      </c>
      <c r="N31" s="54" t="s">
        <v>59</v>
      </c>
      <c r="O31" s="179"/>
      <c r="P31" s="192" t="s">
        <v>108</v>
      </c>
      <c r="Q31" s="192"/>
      <c r="R31" s="192"/>
      <c r="S31" s="192"/>
      <c r="T31" s="192"/>
      <c r="U31" s="84"/>
      <c r="V31" s="84"/>
      <c r="W31" s="84"/>
      <c r="X31" s="84"/>
      <c r="Y31" s="84"/>
      <c r="Z31" s="84"/>
      <c r="AA31" s="84"/>
      <c r="AB31" s="84"/>
      <c r="AC31" s="85" t="s">
        <v>105</v>
      </c>
      <c r="AD31" s="223"/>
      <c r="AE31" s="103"/>
      <c r="AF31" s="104"/>
    </row>
    <row r="32" spans="1:39" ht="15" customHeight="1" x14ac:dyDescent="0.2">
      <c r="A32" s="174"/>
      <c r="B32" s="27"/>
      <c r="C32" s="154" t="str">
        <f>IF(AND(B$35="",B$67="",B$99=""),AF32,"")</f>
        <v>Bitte Summe (Spalte 9, Zeile 8) übertragen auf Blatt "Zusammenstellung".</v>
      </c>
      <c r="D32" s="154"/>
      <c r="E32" s="154"/>
      <c r="F32" s="154"/>
      <c r="G32" s="154"/>
      <c r="H32" s="156" t="str">
        <f>IF(AND(B$35="",B$67="",B$99=""),H130,"")</f>
        <v>Unterschrift bitte auf Blatt "Zusammenstellung" Seite 2!</v>
      </c>
      <c r="I32" s="156"/>
      <c r="J32" s="156"/>
      <c r="K32" s="156"/>
      <c r="L32" s="156"/>
      <c r="M32" s="156"/>
      <c r="N32" s="156"/>
      <c r="O32" s="176"/>
      <c r="P32" s="229"/>
      <c r="Q32" s="229"/>
      <c r="R32" s="229"/>
      <c r="S32" s="229"/>
      <c r="T32" s="229"/>
      <c r="U32" s="229"/>
      <c r="V32" s="229"/>
      <c r="W32" s="229"/>
      <c r="X32" s="229"/>
      <c r="Y32" s="229"/>
      <c r="Z32" s="229"/>
      <c r="AA32" s="229"/>
      <c r="AB32" s="229"/>
      <c r="AC32" s="229"/>
      <c r="AD32" s="223"/>
      <c r="AE32" s="103"/>
      <c r="AF32" s="104" t="s">
        <v>84</v>
      </c>
    </row>
    <row r="33" spans="1:32" ht="16.5" customHeight="1" x14ac:dyDescent="0.15">
      <c r="A33" s="174"/>
      <c r="B33" s="233" t="s">
        <v>144</v>
      </c>
      <c r="C33" s="233"/>
      <c r="D33" s="233"/>
      <c r="E33" s="233"/>
      <c r="F33" s="233"/>
      <c r="G33" s="233"/>
      <c r="H33" s="233"/>
      <c r="I33" s="233"/>
      <c r="J33" s="233"/>
      <c r="K33" s="233"/>
      <c r="L33" s="233"/>
      <c r="M33" s="233"/>
      <c r="N33" s="233"/>
      <c r="O33" s="176"/>
      <c r="P33" s="229"/>
      <c r="Q33" s="229"/>
      <c r="R33" s="229"/>
      <c r="S33" s="229"/>
      <c r="T33" s="229"/>
      <c r="U33" s="229"/>
      <c r="V33" s="229"/>
      <c r="W33" s="229"/>
      <c r="X33" s="229"/>
      <c r="Y33" s="229"/>
      <c r="Z33" s="229"/>
      <c r="AA33" s="229"/>
      <c r="AB33" s="229"/>
      <c r="AC33" s="229"/>
      <c r="AD33" s="223"/>
      <c r="AE33" s="103"/>
      <c r="AF33" s="104"/>
    </row>
    <row r="34" spans="1:32" ht="12.75" customHeight="1" x14ac:dyDescent="0.15">
      <c r="A34" s="176"/>
      <c r="B34" s="233" t="s">
        <v>140</v>
      </c>
      <c r="C34" s="233"/>
      <c r="D34" s="233"/>
      <c r="E34" s="233"/>
      <c r="F34" s="233"/>
      <c r="G34" s="233"/>
      <c r="H34" s="233"/>
      <c r="I34" s="233"/>
      <c r="J34" s="233"/>
      <c r="K34" s="233"/>
      <c r="L34" s="233"/>
      <c r="M34" s="233"/>
      <c r="N34" s="233"/>
      <c r="O34" s="176"/>
      <c r="P34" s="229"/>
      <c r="Q34" s="229"/>
      <c r="R34" s="229"/>
      <c r="S34" s="229"/>
      <c r="T34" s="229"/>
      <c r="U34" s="229"/>
      <c r="V34" s="229"/>
      <c r="W34" s="229"/>
      <c r="X34" s="229"/>
      <c r="Y34" s="229"/>
      <c r="Z34" s="229"/>
      <c r="AA34" s="229"/>
      <c r="AB34" s="229"/>
      <c r="AC34" s="229"/>
      <c r="AD34" s="223"/>
      <c r="AE34" s="103"/>
      <c r="AF34" s="104"/>
    </row>
    <row r="35" spans="1:32" ht="24" customHeight="1" x14ac:dyDescent="0.2">
      <c r="A35" s="176"/>
      <c r="B35" s="155" t="str">
        <f>IF(AND(B99="",B67="",AF51="",AF52="",AF53="",AF54="",AF55="",AF56="",AF57="",AF58="",AF59="",AF60="",AF61="",AF62="",AF63="",AF64=""),"","Seite 2")</f>
        <v/>
      </c>
      <c r="C35" s="155"/>
      <c r="D35" s="155"/>
      <c r="E35" s="155"/>
      <c r="F35" s="155"/>
      <c r="G35" s="155"/>
      <c r="H35" s="155"/>
      <c r="I35" s="155"/>
      <c r="J35" s="155"/>
      <c r="K35" s="155"/>
      <c r="L35" s="155"/>
      <c r="M35" s="155"/>
      <c r="N35" s="155"/>
      <c r="O35" s="176"/>
      <c r="P35" s="229"/>
      <c r="Q35" s="229"/>
      <c r="R35" s="229"/>
      <c r="S35" s="229"/>
      <c r="T35" s="229"/>
      <c r="U35" s="229"/>
      <c r="V35" s="229"/>
      <c r="W35" s="229"/>
      <c r="X35" s="229"/>
      <c r="Y35" s="229"/>
      <c r="Z35" s="229"/>
      <c r="AA35" s="229"/>
      <c r="AB35" s="229"/>
      <c r="AC35" s="229"/>
      <c r="AD35" s="223"/>
      <c r="AE35" s="103"/>
      <c r="AF35" s="104"/>
    </row>
    <row r="36" spans="1:32" ht="15.75" customHeight="1" x14ac:dyDescent="0.2">
      <c r="A36" s="176"/>
      <c r="B36" s="157" t="s">
        <v>38</v>
      </c>
      <c r="C36" s="157"/>
      <c r="D36" s="157"/>
      <c r="E36" s="173" t="s">
        <v>96</v>
      </c>
      <c r="F36" s="173"/>
      <c r="G36" s="187" t="str">
        <f>IF(B35="","",G$8)</f>
        <v/>
      </c>
      <c r="H36" s="188"/>
      <c r="I36" s="249" t="s">
        <v>32</v>
      </c>
      <c r="J36" s="249"/>
      <c r="K36" s="187" t="str">
        <f>IF(B35="","",K$8)</f>
        <v/>
      </c>
      <c r="L36" s="188"/>
      <c r="M36" s="191"/>
      <c r="N36" s="191"/>
      <c r="O36" s="176"/>
      <c r="P36" s="229"/>
      <c r="Q36" s="229"/>
      <c r="R36" s="229"/>
      <c r="S36" s="229"/>
      <c r="T36" s="229"/>
      <c r="U36" s="229"/>
      <c r="V36" s="229"/>
      <c r="W36" s="229"/>
      <c r="X36" s="229"/>
      <c r="Y36" s="229"/>
      <c r="Z36" s="229"/>
      <c r="AA36" s="229"/>
      <c r="AB36" s="229"/>
      <c r="AC36" s="229"/>
      <c r="AD36" s="223"/>
      <c r="AE36" s="103"/>
      <c r="AF36" s="104"/>
    </row>
    <row r="37" spans="1:32" ht="15.75" customHeight="1" x14ac:dyDescent="0.2">
      <c r="A37" s="176"/>
      <c r="B37" s="157" t="s">
        <v>33</v>
      </c>
      <c r="C37" s="157"/>
      <c r="D37" s="157"/>
      <c r="E37" s="173"/>
      <c r="F37" s="173"/>
      <c r="G37" s="189"/>
      <c r="H37" s="190"/>
      <c r="I37" s="249"/>
      <c r="J37" s="249"/>
      <c r="K37" s="189"/>
      <c r="L37" s="190"/>
      <c r="M37" s="191"/>
      <c r="N37" s="191"/>
      <c r="O37" s="176"/>
      <c r="P37" s="229"/>
      <c r="Q37" s="229"/>
      <c r="R37" s="229"/>
      <c r="S37" s="229"/>
      <c r="T37" s="229"/>
      <c r="U37" s="229"/>
      <c r="V37" s="229"/>
      <c r="W37" s="229"/>
      <c r="X37" s="229"/>
      <c r="Y37" s="229"/>
      <c r="Z37" s="229"/>
      <c r="AA37" s="229"/>
      <c r="AB37" s="229"/>
      <c r="AC37" s="229"/>
      <c r="AD37" s="223"/>
      <c r="AE37" s="103"/>
      <c r="AF37" s="104"/>
    </row>
    <row r="38" spans="1:32" ht="14.25" customHeight="1" x14ac:dyDescent="0.2">
      <c r="A38" s="176"/>
      <c r="B38" s="160" t="s">
        <v>4</v>
      </c>
      <c r="C38" s="160"/>
      <c r="D38" s="160"/>
      <c r="E38" s="160"/>
      <c r="F38" s="160"/>
      <c r="G38" s="160"/>
      <c r="H38" s="160"/>
      <c r="I38" s="160"/>
      <c r="J38" s="160"/>
      <c r="K38" s="160"/>
      <c r="L38" s="160"/>
      <c r="M38" s="160"/>
      <c r="N38" s="160"/>
      <c r="O38" s="176"/>
      <c r="P38" s="229"/>
      <c r="Q38" s="229"/>
      <c r="R38" s="229"/>
      <c r="S38" s="229"/>
      <c r="T38" s="229"/>
      <c r="U38" s="229"/>
      <c r="V38" s="229"/>
      <c r="W38" s="229"/>
      <c r="X38" s="229"/>
      <c r="Y38" s="229"/>
      <c r="Z38" s="229"/>
      <c r="AA38" s="229"/>
      <c r="AB38" s="229"/>
      <c r="AC38" s="229"/>
      <c r="AD38" s="223"/>
      <c r="AE38" s="103"/>
      <c r="AF38" s="104"/>
    </row>
    <row r="39" spans="1:32" ht="24" customHeight="1" x14ac:dyDescent="0.2">
      <c r="A39" s="176"/>
      <c r="B39" s="157" t="s">
        <v>35</v>
      </c>
      <c r="C39" s="157"/>
      <c r="D39" s="157"/>
      <c r="E39" s="185" t="str">
        <f>IF(B35="","",E$13)</f>
        <v/>
      </c>
      <c r="F39" s="185"/>
      <c r="G39" s="185"/>
      <c r="H39" s="89"/>
      <c r="I39" s="161" t="s">
        <v>3</v>
      </c>
      <c r="J39" s="161"/>
      <c r="K39" s="246" t="str">
        <f>IF(B35="","",K$6)</f>
        <v/>
      </c>
      <c r="L39" s="247">
        <v>1.2312867961597732E-294</v>
      </c>
      <c r="M39" s="247">
        <v>1.2313704165799911E-294</v>
      </c>
      <c r="N39" s="248">
        <v>1.231454037000209E-294</v>
      </c>
      <c r="O39" s="176"/>
      <c r="P39" s="86"/>
      <c r="Q39" s="86"/>
      <c r="R39" s="86"/>
      <c r="S39" s="86"/>
      <c r="T39" s="86"/>
      <c r="U39" s="78"/>
      <c r="V39" s="86"/>
      <c r="W39" s="86"/>
      <c r="X39" s="86"/>
      <c r="Y39" s="86"/>
      <c r="Z39" s="86"/>
      <c r="AA39" s="86"/>
      <c r="AB39" s="86"/>
      <c r="AC39" s="86"/>
      <c r="AD39" s="223"/>
      <c r="AE39" s="103"/>
      <c r="AF39" s="104"/>
    </row>
    <row r="40" spans="1:32" ht="19.5" customHeight="1" x14ac:dyDescent="0.2">
      <c r="A40" s="176"/>
      <c r="B40" s="181"/>
      <c r="C40" s="181"/>
      <c r="D40" s="181"/>
      <c r="E40" s="231" t="s">
        <v>40</v>
      </c>
      <c r="F40" s="231"/>
      <c r="G40" s="231"/>
      <c r="H40" s="231"/>
      <c r="I40" s="231"/>
      <c r="J40" s="231"/>
      <c r="K40" s="231"/>
      <c r="L40" s="231"/>
      <c r="M40" s="231"/>
      <c r="N40" s="231"/>
      <c r="O40" s="176"/>
      <c r="P40" s="229"/>
      <c r="Q40" s="229"/>
      <c r="R40" s="229"/>
      <c r="S40" s="229"/>
      <c r="T40" s="229"/>
      <c r="U40" s="229"/>
      <c r="V40" s="229"/>
      <c r="W40" s="229"/>
      <c r="X40" s="229"/>
      <c r="Y40" s="229"/>
      <c r="Z40" s="229"/>
      <c r="AA40" s="229"/>
      <c r="AB40" s="229"/>
      <c r="AC40" s="229"/>
      <c r="AD40" s="223"/>
      <c r="AE40" s="103"/>
      <c r="AF40" s="104"/>
    </row>
    <row r="41" spans="1:32" ht="18.75" customHeight="1" x14ac:dyDescent="0.2">
      <c r="A41" s="176"/>
      <c r="B41" s="154" t="s">
        <v>9</v>
      </c>
      <c r="C41" s="154"/>
      <c r="D41" s="154"/>
      <c r="E41" s="154" t="s">
        <v>66</v>
      </c>
      <c r="F41" s="154"/>
      <c r="G41" s="154"/>
      <c r="H41" s="154"/>
      <c r="I41" s="154"/>
      <c r="J41" s="154"/>
      <c r="K41" s="154"/>
      <c r="L41" s="154"/>
      <c r="M41" s="154"/>
      <c r="N41" s="154"/>
      <c r="O41" s="176"/>
      <c r="P41" s="229"/>
      <c r="Q41" s="229"/>
      <c r="R41" s="229"/>
      <c r="S41" s="229"/>
      <c r="T41" s="229"/>
      <c r="U41" s="229"/>
      <c r="V41" s="229"/>
      <c r="W41" s="229"/>
      <c r="X41" s="229"/>
      <c r="Y41" s="229"/>
      <c r="Z41" s="229"/>
      <c r="AA41" s="229"/>
      <c r="AB41" s="229"/>
      <c r="AC41" s="229"/>
      <c r="AD41" s="223"/>
      <c r="AE41" s="103"/>
      <c r="AF41" s="104"/>
    </row>
    <row r="42" spans="1:32" ht="14.25" customHeight="1" x14ac:dyDescent="0.25">
      <c r="A42" s="176"/>
      <c r="B42" s="157" t="s">
        <v>67</v>
      </c>
      <c r="C42" s="157"/>
      <c r="D42" s="157"/>
      <c r="E42" s="157" t="s">
        <v>68</v>
      </c>
      <c r="F42" s="157"/>
      <c r="G42" s="30" t="s">
        <v>69</v>
      </c>
      <c r="H42" s="31">
        <f>H16</f>
        <v>7.5</v>
      </c>
      <c r="I42" s="27" t="s">
        <v>70</v>
      </c>
      <c r="J42" s="27"/>
      <c r="K42" s="27"/>
      <c r="L42" s="27" t="s">
        <v>71</v>
      </c>
      <c r="M42" s="171">
        <f>M16</f>
        <v>25</v>
      </c>
      <c r="N42" s="171"/>
      <c r="O42" s="176"/>
      <c r="P42" s="229"/>
      <c r="Q42" s="229"/>
      <c r="R42" s="229"/>
      <c r="S42" s="229"/>
      <c r="T42" s="229"/>
      <c r="U42" s="229"/>
      <c r="V42" s="229"/>
      <c r="W42" s="229"/>
      <c r="X42" s="229"/>
      <c r="Y42" s="229"/>
      <c r="Z42" s="229"/>
      <c r="AA42" s="229"/>
      <c r="AB42" s="229"/>
      <c r="AC42" s="229"/>
      <c r="AD42" s="223"/>
      <c r="AE42" s="103"/>
      <c r="AF42" s="104"/>
    </row>
    <row r="43" spans="1:32" ht="12.6" customHeight="1" x14ac:dyDescent="0.2">
      <c r="A43" s="176"/>
      <c r="B43" s="160" t="s">
        <v>10</v>
      </c>
      <c r="C43" s="160"/>
      <c r="D43" s="160"/>
      <c r="E43" s="161" t="s">
        <v>100</v>
      </c>
      <c r="F43" s="161"/>
      <c r="G43" s="161"/>
      <c r="H43" s="161"/>
      <c r="I43" s="161"/>
      <c r="J43" s="161"/>
      <c r="K43" s="161"/>
      <c r="L43" s="161"/>
      <c r="M43" s="161"/>
      <c r="N43" s="161"/>
      <c r="O43" s="176"/>
      <c r="P43" s="86"/>
      <c r="Q43" s="86"/>
      <c r="R43" s="86"/>
      <c r="S43" s="86"/>
      <c r="T43" s="86"/>
      <c r="U43" s="78"/>
      <c r="V43" s="86"/>
      <c r="W43" s="86"/>
      <c r="X43" s="86"/>
      <c r="Y43" s="86"/>
      <c r="Z43" s="86"/>
      <c r="AA43" s="86"/>
      <c r="AB43" s="86"/>
      <c r="AC43" s="86"/>
      <c r="AD43" s="223"/>
      <c r="AE43" s="103"/>
      <c r="AF43" s="104"/>
    </row>
    <row r="44" spans="1:32" ht="12" customHeight="1" x14ac:dyDescent="0.15">
      <c r="A44" s="177"/>
      <c r="B44" s="32" t="s">
        <v>11</v>
      </c>
      <c r="C44" s="32">
        <v>1</v>
      </c>
      <c r="D44" s="33">
        <v>2</v>
      </c>
      <c r="E44" s="32">
        <v>3</v>
      </c>
      <c r="F44" s="33">
        <v>4</v>
      </c>
      <c r="G44" s="32">
        <v>5</v>
      </c>
      <c r="H44" s="33">
        <v>6</v>
      </c>
      <c r="I44" s="239">
        <v>7</v>
      </c>
      <c r="J44" s="239"/>
      <c r="K44" s="33">
        <v>8</v>
      </c>
      <c r="L44" s="232">
        <v>9</v>
      </c>
      <c r="M44" s="232"/>
      <c r="N44" s="232"/>
      <c r="O44" s="179"/>
      <c r="P44" s="86"/>
      <c r="Q44" s="86"/>
      <c r="R44" s="86"/>
      <c r="S44" s="86"/>
      <c r="T44" s="86"/>
      <c r="U44" s="86"/>
      <c r="V44" s="86"/>
      <c r="W44" s="86"/>
      <c r="X44" s="86"/>
      <c r="Y44" s="86"/>
      <c r="Z44" s="86"/>
      <c r="AA44" s="86"/>
      <c r="AB44" s="86"/>
      <c r="AC44" s="86"/>
      <c r="AD44" s="223"/>
      <c r="AE44" s="103"/>
      <c r="AF44" s="104"/>
    </row>
    <row r="45" spans="1:32" ht="12" customHeight="1" x14ac:dyDescent="0.2">
      <c r="A45" s="177"/>
      <c r="B45" s="162"/>
      <c r="C45" s="168" t="s">
        <v>12</v>
      </c>
      <c r="D45" s="34" t="s">
        <v>12</v>
      </c>
      <c r="E45" s="236" t="s">
        <v>13</v>
      </c>
      <c r="F45" s="34" t="s">
        <v>14</v>
      </c>
      <c r="G45" s="182" t="s">
        <v>15</v>
      </c>
      <c r="H45" s="34" t="s">
        <v>61</v>
      </c>
      <c r="I45" s="243" t="s">
        <v>72</v>
      </c>
      <c r="J45" s="168"/>
      <c r="K45" s="34" t="s">
        <v>16</v>
      </c>
      <c r="L45" s="165" t="s">
        <v>17</v>
      </c>
      <c r="M45" s="166"/>
      <c r="N45" s="167"/>
      <c r="O45" s="179"/>
      <c r="P45" s="199" t="s">
        <v>12</v>
      </c>
      <c r="Q45" s="165" t="s">
        <v>12</v>
      </c>
      <c r="R45" s="166"/>
      <c r="S45" s="167"/>
      <c r="T45" s="199" t="s">
        <v>13</v>
      </c>
      <c r="U45" s="34" t="s">
        <v>14</v>
      </c>
      <c r="V45" s="211" t="s">
        <v>15</v>
      </c>
      <c r="W45" s="182"/>
      <c r="X45" s="212"/>
      <c r="Y45" s="165" t="s">
        <v>61</v>
      </c>
      <c r="Z45" s="166"/>
      <c r="AA45" s="167"/>
      <c r="AB45" s="34" t="s">
        <v>72</v>
      </c>
      <c r="AC45" s="79" t="s">
        <v>72</v>
      </c>
      <c r="AD45" s="223"/>
      <c r="AE45" s="103"/>
      <c r="AF45" s="104"/>
    </row>
    <row r="46" spans="1:32" ht="12" customHeight="1" x14ac:dyDescent="0.2">
      <c r="A46" s="177"/>
      <c r="B46" s="163"/>
      <c r="C46" s="169"/>
      <c r="D46" s="35" t="s">
        <v>18</v>
      </c>
      <c r="E46" s="237"/>
      <c r="F46" s="36" t="s">
        <v>19</v>
      </c>
      <c r="G46" s="183"/>
      <c r="H46" s="36" t="s">
        <v>62</v>
      </c>
      <c r="I46" s="244"/>
      <c r="J46" s="169"/>
      <c r="K46" s="36" t="s">
        <v>20</v>
      </c>
      <c r="L46" s="195" t="s">
        <v>21</v>
      </c>
      <c r="M46" s="196"/>
      <c r="N46" s="197"/>
      <c r="O46" s="179"/>
      <c r="P46" s="200"/>
      <c r="Q46" s="225" t="s">
        <v>18</v>
      </c>
      <c r="R46" s="226"/>
      <c r="S46" s="227"/>
      <c r="T46" s="200"/>
      <c r="U46" s="36" t="s">
        <v>19</v>
      </c>
      <c r="V46" s="213"/>
      <c r="W46" s="183"/>
      <c r="X46" s="214"/>
      <c r="Y46" s="195" t="s">
        <v>62</v>
      </c>
      <c r="Z46" s="196"/>
      <c r="AA46" s="197"/>
      <c r="AB46" s="36"/>
      <c r="AC46" s="80" t="s">
        <v>101</v>
      </c>
      <c r="AD46" s="223"/>
      <c r="AE46" s="103"/>
      <c r="AF46" s="104"/>
    </row>
    <row r="47" spans="1:32" ht="12" customHeight="1" x14ac:dyDescent="0.2">
      <c r="A47" s="177"/>
      <c r="B47" s="163"/>
      <c r="C47" s="169"/>
      <c r="D47" s="36" t="s">
        <v>22</v>
      </c>
      <c r="E47" s="237"/>
      <c r="F47" s="36" t="s">
        <v>23</v>
      </c>
      <c r="G47" s="183"/>
      <c r="H47" s="37" t="s">
        <v>64</v>
      </c>
      <c r="I47" s="244"/>
      <c r="J47" s="169"/>
      <c r="K47" s="38">
        <f>H42</f>
        <v>7.5</v>
      </c>
      <c r="L47" s="195"/>
      <c r="M47" s="196"/>
      <c r="N47" s="197"/>
      <c r="O47" s="179"/>
      <c r="P47" s="200"/>
      <c r="Q47" s="195" t="s">
        <v>22</v>
      </c>
      <c r="R47" s="196"/>
      <c r="S47" s="197"/>
      <c r="T47" s="200"/>
      <c r="U47" s="36" t="s">
        <v>23</v>
      </c>
      <c r="V47" s="213"/>
      <c r="W47" s="183"/>
      <c r="X47" s="214"/>
      <c r="Y47" s="220" t="s">
        <v>64</v>
      </c>
      <c r="Z47" s="221"/>
      <c r="AA47" s="222"/>
      <c r="AB47" s="36"/>
      <c r="AC47" s="80" t="s">
        <v>102</v>
      </c>
      <c r="AD47" s="223"/>
      <c r="AE47" s="103"/>
      <c r="AF47" s="104"/>
    </row>
    <row r="48" spans="1:32" ht="12" customHeight="1" x14ac:dyDescent="0.2">
      <c r="A48" s="177"/>
      <c r="B48" s="164"/>
      <c r="C48" s="170"/>
      <c r="D48" s="39" t="s">
        <v>24</v>
      </c>
      <c r="E48" s="238"/>
      <c r="F48" s="39" t="s">
        <v>25</v>
      </c>
      <c r="G48" s="184"/>
      <c r="H48" s="40" t="s">
        <v>63</v>
      </c>
      <c r="I48" s="245"/>
      <c r="J48" s="170"/>
      <c r="K48" s="41">
        <f>M42</f>
        <v>25</v>
      </c>
      <c r="L48" s="203" t="s">
        <v>26</v>
      </c>
      <c r="M48" s="204"/>
      <c r="N48" s="205"/>
      <c r="O48" s="179"/>
      <c r="P48" s="201"/>
      <c r="Q48" s="217" t="s">
        <v>24</v>
      </c>
      <c r="R48" s="218"/>
      <c r="S48" s="219"/>
      <c r="T48" s="201"/>
      <c r="U48" s="39" t="s">
        <v>25</v>
      </c>
      <c r="V48" s="215"/>
      <c r="W48" s="184"/>
      <c r="X48" s="216"/>
      <c r="Y48" s="203" t="s">
        <v>63</v>
      </c>
      <c r="Z48" s="204"/>
      <c r="AA48" s="205"/>
      <c r="AB48" s="39"/>
      <c r="AC48" s="81" t="s">
        <v>104</v>
      </c>
      <c r="AD48" s="223"/>
      <c r="AE48" s="103"/>
      <c r="AF48" s="104"/>
    </row>
    <row r="49" spans="1:38" ht="12" customHeight="1" x14ac:dyDescent="0.2">
      <c r="A49" s="177"/>
      <c r="B49" s="42" t="s">
        <v>27</v>
      </c>
      <c r="C49" s="43" t="s">
        <v>88</v>
      </c>
      <c r="D49" s="43"/>
      <c r="E49" s="172" t="s">
        <v>81</v>
      </c>
      <c r="F49" s="172"/>
      <c r="G49" s="43"/>
      <c r="H49" s="43"/>
      <c r="I49" s="43" t="s">
        <v>30</v>
      </c>
      <c r="J49" s="43" t="s">
        <v>60</v>
      </c>
      <c r="K49" s="43" t="s">
        <v>31</v>
      </c>
      <c r="L49" s="186" t="s">
        <v>30</v>
      </c>
      <c r="M49" s="186"/>
      <c r="N49" s="43" t="s">
        <v>60</v>
      </c>
      <c r="O49" s="179"/>
      <c r="P49" s="82" t="s">
        <v>88</v>
      </c>
      <c r="Q49" s="206" t="s">
        <v>28</v>
      </c>
      <c r="R49" s="207"/>
      <c r="S49" s="208"/>
      <c r="T49" s="209" t="s">
        <v>81</v>
      </c>
      <c r="U49" s="210"/>
      <c r="V49" s="206" t="s">
        <v>29</v>
      </c>
      <c r="W49" s="207"/>
      <c r="X49" s="208"/>
      <c r="Y49" s="206" t="s">
        <v>29</v>
      </c>
      <c r="Z49" s="207"/>
      <c r="AA49" s="208"/>
      <c r="AB49" s="82" t="s">
        <v>103</v>
      </c>
      <c r="AC49" s="83" t="s">
        <v>30</v>
      </c>
      <c r="AD49" s="223"/>
      <c r="AE49" s="103"/>
      <c r="AF49" s="104"/>
    </row>
    <row r="50" spans="1:38" ht="22.5" customHeight="1" x14ac:dyDescent="0.45">
      <c r="A50" s="177"/>
      <c r="B50" s="57">
        <v>9</v>
      </c>
      <c r="C50" s="70"/>
      <c r="D50" s="70"/>
      <c r="E50" s="70"/>
      <c r="F50" s="70"/>
      <c r="G50" s="70"/>
      <c r="H50" s="70"/>
      <c r="I50" s="240" t="str">
        <f>IF(B35="","","Übertrag von Seite 1")</f>
        <v/>
      </c>
      <c r="J50" s="241"/>
      <c r="K50" s="242"/>
      <c r="L50" s="49"/>
      <c r="M50" s="50" t="str">
        <f>IF(AND(B35="",B67="",B99=""),"",IF(M31="","",M31))</f>
        <v/>
      </c>
      <c r="N50" s="47" t="s">
        <v>59</v>
      </c>
      <c r="O50" s="179"/>
      <c r="P50" s="70"/>
      <c r="Q50" s="70"/>
      <c r="R50" s="70"/>
      <c r="S50" s="70"/>
      <c r="T50" s="70"/>
      <c r="U50" s="70"/>
      <c r="V50" s="70"/>
      <c r="W50" s="70"/>
      <c r="X50" s="70"/>
      <c r="Y50" s="70"/>
      <c r="Z50" s="70"/>
      <c r="AA50" s="70"/>
      <c r="AB50" s="70"/>
      <c r="AC50" s="70"/>
      <c r="AD50" s="223"/>
      <c r="AE50" s="103"/>
      <c r="AF50" s="104"/>
    </row>
    <row r="51" spans="1:38" ht="22.5" customHeight="1" x14ac:dyDescent="0.45">
      <c r="A51" s="177"/>
      <c r="B51" s="57">
        <v>10</v>
      </c>
      <c r="C51" s="44" t="str">
        <f>IF(OR(AF51="",AF51=0),"",AF51)</f>
        <v/>
      </c>
      <c r="D51" s="45" t="str">
        <f>IF(OR(AG51="",AG51=0),"",AG51)</f>
        <v/>
      </c>
      <c r="E51" s="151" t="str">
        <f t="shared" ref="E51:E57" si="11">IF(OR(AH51="",AH51=0),"",AH51)</f>
        <v/>
      </c>
      <c r="F51" s="44" t="str">
        <f t="shared" ref="F51:F57" si="12">IF(OR(AI51="",AI51=0),"",AI51)</f>
        <v/>
      </c>
      <c r="G51" s="115" t="str">
        <f t="shared" ref="G51:G57" si="13">IF(OR(AJ51="",AJ51=0),"",AJ51)</f>
        <v/>
      </c>
      <c r="H51" s="115" t="str">
        <f t="shared" ref="H51:H57" si="14">IF(OR(AK51="",AK51=0),"",AK51)</f>
        <v/>
      </c>
      <c r="I51" s="46" t="str">
        <f t="shared" ref="I51:I64" si="15">IF(AL51="","",ROUNDDOWN(AL51,0))</f>
        <v/>
      </c>
      <c r="J51" s="47" t="s">
        <v>59</v>
      </c>
      <c r="K51" s="48" t="str">
        <f>IF(INDEX(C:C,51)="","",IF(INDEX(D:D,51)="X",M$16,H$16))</f>
        <v/>
      </c>
      <c r="L51" s="49"/>
      <c r="M51" s="50" t="str">
        <f>IF(AND(AF51="",AL51=""),"",IF(AND(AL51&gt;=0,E$9=""),"Name Aufsteller!",IF(AND(AL51&gt;=0,E$13=""),"Aufstellungsort!",IF(AF51=0,"Name Gerät!",IF(AND(AL51&gt;=0,AF51=""),"Name Gerät!",IF(AND(AF51&gt;0,AL51=""),"Betrag, EUR!",IF(K51="","",ROUNDDOWN(I51*K51/100,0))))))))</f>
        <v/>
      </c>
      <c r="N51" s="47" t="s">
        <v>59</v>
      </c>
      <c r="O51" s="180"/>
      <c r="Q51" s="51"/>
      <c r="R51" s="21"/>
      <c r="S51" s="51"/>
      <c r="T51" s="90"/>
      <c r="U51" s="21"/>
      <c r="V51" s="51"/>
      <c r="W51" s="116"/>
      <c r="X51" s="51"/>
      <c r="Y51" s="51"/>
      <c r="Z51" s="116"/>
      <c r="AA51" s="51"/>
      <c r="AB51" s="19"/>
      <c r="AC51" s="25" t="str">
        <f t="shared" ref="AC51:AC64" si="16">IF(AND(AF51="",AL51=""),"",IF(AND(AL51&gt;=0,E$9=""),"Name Aufsteller!",IF(AND(AL51&gt;=0,E$13=""),"Aufstellungsort!",IF(AF51=0,"Name Gerät!",IF(AND(AL51&gt;=0,AF51=""),"Name Gerät!",IF(AND(AF51&gt;0,AL51=""),"Betrag, EUR!",I51))))))</f>
        <v/>
      </c>
      <c r="AD51" s="224"/>
      <c r="AE51" s="103" t="str">
        <f>M51</f>
        <v/>
      </c>
      <c r="AF51" s="104" t="str">
        <f>IF(INDEX(P:P,51)="","",INDEX(P:P,51))</f>
        <v/>
      </c>
      <c r="AG51" s="105" t="str">
        <f>IF(INDEX(R:R,51)="","",INDEX(R:R,51))</f>
        <v/>
      </c>
      <c r="AH51" s="105" t="str">
        <f>IF(INDEX(T:T,51)="","",INDEX(T:T,51))</f>
        <v/>
      </c>
      <c r="AI51" s="105" t="str">
        <f>IF(INDEX(U:U,51)="","",INDEX(U:U,51))</f>
        <v/>
      </c>
      <c r="AJ51" s="105" t="str">
        <f>IF(INDEX(W:W,51)="","",INDEX(W:W,51))</f>
        <v/>
      </c>
      <c r="AK51" s="105" t="str">
        <f>IF(INDEX(Z:Z,51)="","",INDEX(Z:Z,51))</f>
        <v/>
      </c>
      <c r="AL51" s="105" t="str">
        <f>IF(INDEX(AB:AB,51)="","",INDEX(AB:AB,51))</f>
        <v/>
      </c>
    </row>
    <row r="52" spans="1:38" ht="22.5" customHeight="1" x14ac:dyDescent="0.45">
      <c r="A52" s="177"/>
      <c r="B52" s="57">
        <v>11</v>
      </c>
      <c r="C52" s="44" t="str">
        <f t="shared" ref="C52:C57" si="17">IF(OR(AF52="",AF52=0),"",AF52)</f>
        <v/>
      </c>
      <c r="D52" s="45" t="str">
        <f t="shared" ref="D52:D57" si="18">IF(OR(AG52="",AG52=0),"",AG52)</f>
        <v/>
      </c>
      <c r="E52" s="151" t="str">
        <f t="shared" si="11"/>
        <v/>
      </c>
      <c r="F52" s="44" t="str">
        <f t="shared" si="12"/>
        <v/>
      </c>
      <c r="G52" s="115" t="str">
        <f t="shared" si="13"/>
        <v/>
      </c>
      <c r="H52" s="115" t="str">
        <f t="shared" si="14"/>
        <v/>
      </c>
      <c r="I52" s="46" t="str">
        <f t="shared" si="15"/>
        <v/>
      </c>
      <c r="J52" s="47" t="s">
        <v>59</v>
      </c>
      <c r="K52" s="48" t="str">
        <f>IF(INDEX(C:C,52)="","",IF(INDEX(D:D,52)="X",M$16,H$16))</f>
        <v/>
      </c>
      <c r="L52" s="49"/>
      <c r="M52" s="50" t="str">
        <f t="shared" ref="M52:M64" si="19">IF(AND(AF52="",AL52=""),"",IF(AND(AL52&gt;=0,E$9=""),"Name Aufsteller!",IF(AND(AL52&gt;=0,E$13=""),"Aufstellungsort!",IF(AF52=0,"Name Gerät!",IF(AND(AL52&gt;=0,AF52=""),"Name Gerät!",IF(AND(AF52&gt;0,AL52=""),"Betrag, EUR!",IF(K52="","",ROUNDDOWN(I52*K52/100,0))))))))</f>
        <v/>
      </c>
      <c r="N52" s="47" t="s">
        <v>59</v>
      </c>
      <c r="O52" s="180"/>
      <c r="Q52" s="51"/>
      <c r="R52" s="21"/>
      <c r="S52" s="51"/>
      <c r="T52" s="90"/>
      <c r="U52" s="21"/>
      <c r="V52" s="51"/>
      <c r="W52" s="116"/>
      <c r="X52" s="51"/>
      <c r="Y52" s="51"/>
      <c r="Z52" s="116"/>
      <c r="AA52" s="51"/>
      <c r="AB52" s="19"/>
      <c r="AC52" s="25" t="str">
        <f t="shared" si="16"/>
        <v/>
      </c>
      <c r="AD52" s="224"/>
      <c r="AE52" s="103" t="str">
        <f t="shared" ref="AE52:AE64" si="20">M52</f>
        <v/>
      </c>
      <c r="AF52" s="104" t="str">
        <f>IF(INDEX(P:P,52)="","",INDEX(P:P,52))</f>
        <v/>
      </c>
      <c r="AG52" s="105" t="str">
        <f>IF(INDEX(R:R,52)="","",INDEX(R:R,52))</f>
        <v/>
      </c>
      <c r="AH52" s="105" t="str">
        <f>IF(INDEX(T:T,52)="","",INDEX(T:T,52))</f>
        <v/>
      </c>
      <c r="AI52" s="105" t="str">
        <f>IF(INDEX(U:U,52)="","",INDEX(U:U,52))</f>
        <v/>
      </c>
      <c r="AJ52" s="105" t="str">
        <f>IF(INDEX(W:W,52)="","",INDEX(W:W,52))</f>
        <v/>
      </c>
      <c r="AK52" s="105" t="str">
        <f>IF(INDEX(Z:Z,52)="","",INDEX(Z:Z,52))</f>
        <v/>
      </c>
      <c r="AL52" s="105" t="str">
        <f>IF(INDEX(AB:AB,52)="","",INDEX(AB:AB,52))</f>
        <v/>
      </c>
    </row>
    <row r="53" spans="1:38" ht="22.5" customHeight="1" x14ac:dyDescent="0.45">
      <c r="A53" s="177"/>
      <c r="B53" s="57">
        <v>12</v>
      </c>
      <c r="C53" s="44" t="str">
        <f t="shared" si="17"/>
        <v/>
      </c>
      <c r="D53" s="45" t="str">
        <f t="shared" si="18"/>
        <v/>
      </c>
      <c r="E53" s="151" t="str">
        <f t="shared" si="11"/>
        <v/>
      </c>
      <c r="F53" s="44" t="str">
        <f t="shared" si="12"/>
        <v/>
      </c>
      <c r="G53" s="115" t="str">
        <f t="shared" si="13"/>
        <v/>
      </c>
      <c r="H53" s="115" t="str">
        <f t="shared" si="14"/>
        <v/>
      </c>
      <c r="I53" s="46" t="str">
        <f t="shared" si="15"/>
        <v/>
      </c>
      <c r="J53" s="47" t="s">
        <v>59</v>
      </c>
      <c r="K53" s="48" t="str">
        <f>IF(INDEX(C:C,53)="","",IF(INDEX(D:D,53)="X",M$16,H$16))</f>
        <v/>
      </c>
      <c r="L53" s="49"/>
      <c r="M53" s="50" t="str">
        <f t="shared" si="19"/>
        <v/>
      </c>
      <c r="N53" s="47" t="s">
        <v>59</v>
      </c>
      <c r="O53" s="180"/>
      <c r="Q53" s="51"/>
      <c r="R53" s="21"/>
      <c r="S53" s="51"/>
      <c r="T53" s="90"/>
      <c r="U53" s="21"/>
      <c r="V53" s="51"/>
      <c r="W53" s="21"/>
      <c r="X53" s="51"/>
      <c r="Y53" s="51"/>
      <c r="Z53" s="21"/>
      <c r="AA53" s="51"/>
      <c r="AB53" s="19"/>
      <c r="AC53" s="25" t="str">
        <f t="shared" si="16"/>
        <v/>
      </c>
      <c r="AD53" s="224"/>
      <c r="AE53" s="103" t="str">
        <f t="shared" si="20"/>
        <v/>
      </c>
      <c r="AF53" s="104" t="str">
        <f>IF(INDEX(P:P,53)="","",INDEX(P:P,53))</f>
        <v/>
      </c>
      <c r="AG53" s="105" t="str">
        <f>IF(INDEX(R:R,53)="","",INDEX(R:R,53))</f>
        <v/>
      </c>
      <c r="AH53" s="105" t="str">
        <f>IF(INDEX(T:T,53)="","",INDEX(T:T,53))</f>
        <v/>
      </c>
      <c r="AI53" s="105" t="str">
        <f>IF(INDEX(U:U,53)="","",INDEX(U:U,53))</f>
        <v/>
      </c>
      <c r="AJ53" s="105" t="str">
        <f>IF(INDEX(W:W,53)="","",INDEX(W:W,53))</f>
        <v/>
      </c>
      <c r="AK53" s="105" t="str">
        <f>IF(INDEX(Z:Z,53)="","",INDEX(Z:Z,53))</f>
        <v/>
      </c>
      <c r="AL53" s="105" t="str">
        <f>IF(INDEX(AB:AB,53)="","",INDEX(AB:AB,53))</f>
        <v/>
      </c>
    </row>
    <row r="54" spans="1:38" ht="22.5" customHeight="1" x14ac:dyDescent="0.45">
      <c r="A54" s="177"/>
      <c r="B54" s="57">
        <v>13</v>
      </c>
      <c r="C54" s="44" t="str">
        <f t="shared" si="17"/>
        <v/>
      </c>
      <c r="D54" s="45" t="str">
        <f t="shared" si="18"/>
        <v/>
      </c>
      <c r="E54" s="151" t="str">
        <f t="shared" si="11"/>
        <v/>
      </c>
      <c r="F54" s="44" t="str">
        <f t="shared" si="12"/>
        <v/>
      </c>
      <c r="G54" s="115" t="str">
        <f t="shared" si="13"/>
        <v/>
      </c>
      <c r="H54" s="115" t="str">
        <f t="shared" si="14"/>
        <v/>
      </c>
      <c r="I54" s="46" t="str">
        <f t="shared" si="15"/>
        <v/>
      </c>
      <c r="J54" s="47" t="s">
        <v>59</v>
      </c>
      <c r="K54" s="48" t="str">
        <f>IF(INDEX(C:C,54)="","",IF(INDEX(D:D,54)="X",M$16,H$16))</f>
        <v/>
      </c>
      <c r="L54" s="49"/>
      <c r="M54" s="50" t="str">
        <f t="shared" si="19"/>
        <v/>
      </c>
      <c r="N54" s="47" t="s">
        <v>59</v>
      </c>
      <c r="O54" s="180"/>
      <c r="P54" s="21"/>
      <c r="Q54" s="51"/>
      <c r="R54" s="21"/>
      <c r="S54" s="51"/>
      <c r="T54" s="90"/>
      <c r="U54" s="21"/>
      <c r="V54" s="51"/>
      <c r="W54" s="21"/>
      <c r="X54" s="51"/>
      <c r="Y54" s="51"/>
      <c r="Z54" s="21"/>
      <c r="AA54" s="51"/>
      <c r="AB54" s="19"/>
      <c r="AC54" s="25" t="str">
        <f t="shared" si="16"/>
        <v/>
      </c>
      <c r="AD54" s="224"/>
      <c r="AE54" s="103" t="str">
        <f t="shared" si="20"/>
        <v/>
      </c>
      <c r="AF54" s="104" t="str">
        <f>IF(INDEX(P:P,54)="","",INDEX(P:P,54))</f>
        <v/>
      </c>
      <c r="AG54" s="105" t="str">
        <f>IF(INDEX(R:R,54)="","",INDEX(R:R,54))</f>
        <v/>
      </c>
      <c r="AH54" s="105" t="str">
        <f>IF(INDEX(T:T,54)="","",INDEX(T:T,54))</f>
        <v/>
      </c>
      <c r="AI54" s="105" t="str">
        <f>IF(INDEX(U:U,54)="","",INDEX(U:U,54))</f>
        <v/>
      </c>
      <c r="AJ54" s="105" t="str">
        <f>IF(INDEX(W:W,54)="","",INDEX(W:W,54))</f>
        <v/>
      </c>
      <c r="AK54" s="105" t="str">
        <f>IF(INDEX(Z:Z,54)="","",INDEX(Z:Z,54))</f>
        <v/>
      </c>
      <c r="AL54" s="105" t="str">
        <f>IF(INDEX(AB:AB,54)="","",INDEX(AB:AB,54))</f>
        <v/>
      </c>
    </row>
    <row r="55" spans="1:38" ht="22.5" customHeight="1" x14ac:dyDescent="0.45">
      <c r="A55" s="177"/>
      <c r="B55" s="57">
        <v>14</v>
      </c>
      <c r="C55" s="44" t="str">
        <f t="shared" si="17"/>
        <v/>
      </c>
      <c r="D55" s="45" t="str">
        <f t="shared" si="18"/>
        <v/>
      </c>
      <c r="E55" s="151" t="str">
        <f t="shared" si="11"/>
        <v/>
      </c>
      <c r="F55" s="44" t="str">
        <f t="shared" si="12"/>
        <v/>
      </c>
      <c r="G55" s="115" t="str">
        <f t="shared" si="13"/>
        <v/>
      </c>
      <c r="H55" s="115" t="str">
        <f t="shared" si="14"/>
        <v/>
      </c>
      <c r="I55" s="46" t="str">
        <f t="shared" si="15"/>
        <v/>
      </c>
      <c r="J55" s="47" t="s">
        <v>59</v>
      </c>
      <c r="K55" s="48" t="str">
        <f>IF(INDEX(C:C,55)="","",IF(INDEX(D:D,55)="X",M$16,H$16))</f>
        <v/>
      </c>
      <c r="L55" s="49"/>
      <c r="M55" s="50" t="str">
        <f t="shared" si="19"/>
        <v/>
      </c>
      <c r="N55" s="47" t="s">
        <v>59</v>
      </c>
      <c r="O55" s="180"/>
      <c r="Q55" s="51"/>
      <c r="R55" s="21"/>
      <c r="S55" s="51"/>
      <c r="T55" s="90"/>
      <c r="U55" s="21"/>
      <c r="V55" s="51"/>
      <c r="W55" s="21"/>
      <c r="X55" s="51"/>
      <c r="Y55" s="51"/>
      <c r="Z55" s="21"/>
      <c r="AA55" s="51"/>
      <c r="AB55" s="19"/>
      <c r="AC55" s="25" t="str">
        <f t="shared" si="16"/>
        <v/>
      </c>
      <c r="AD55" s="224"/>
      <c r="AE55" s="103" t="str">
        <f t="shared" si="20"/>
        <v/>
      </c>
      <c r="AF55" s="104" t="str">
        <f>IF(INDEX(P:P,55)="","",INDEX(P:P,55))</f>
        <v/>
      </c>
      <c r="AG55" s="105" t="str">
        <f>IF(INDEX(R:R,55)="","",INDEX(R:R,55))</f>
        <v/>
      </c>
      <c r="AH55" s="105" t="str">
        <f>IF(INDEX(T:T,55)="","",INDEX(T:T,55))</f>
        <v/>
      </c>
      <c r="AI55" s="105" t="str">
        <f>IF(INDEX(U:U,55)="","",INDEX(U:U,55))</f>
        <v/>
      </c>
      <c r="AJ55" s="105" t="str">
        <f>IF(INDEX(W:W,55)="","",INDEX(W:W,55))</f>
        <v/>
      </c>
      <c r="AK55" s="105" t="str">
        <f>IF(INDEX(Z:Z,55)="","",INDEX(Z:Z,55))</f>
        <v/>
      </c>
      <c r="AL55" s="105" t="str">
        <f>IF(INDEX(AB:AB,55)="","",INDEX(AB:AB,55))</f>
        <v/>
      </c>
    </row>
    <row r="56" spans="1:38" ht="22.5" customHeight="1" x14ac:dyDescent="0.45">
      <c r="A56" s="177"/>
      <c r="B56" s="57">
        <v>15</v>
      </c>
      <c r="C56" s="44" t="str">
        <f t="shared" si="17"/>
        <v/>
      </c>
      <c r="D56" s="45" t="str">
        <f t="shared" si="18"/>
        <v/>
      </c>
      <c r="E56" s="151" t="str">
        <f t="shared" si="11"/>
        <v/>
      </c>
      <c r="F56" s="44" t="str">
        <f t="shared" si="12"/>
        <v/>
      </c>
      <c r="G56" s="115" t="str">
        <f t="shared" si="13"/>
        <v/>
      </c>
      <c r="H56" s="115" t="str">
        <f t="shared" si="14"/>
        <v/>
      </c>
      <c r="I56" s="46" t="str">
        <f t="shared" si="15"/>
        <v/>
      </c>
      <c r="J56" s="47" t="s">
        <v>59</v>
      </c>
      <c r="K56" s="48" t="str">
        <f>IF(INDEX(C:C,56)="","",IF(INDEX(D:D,56)="X",M$16,H$16))</f>
        <v/>
      </c>
      <c r="L56" s="49"/>
      <c r="M56" s="50" t="str">
        <f t="shared" si="19"/>
        <v/>
      </c>
      <c r="N56" s="47" t="s">
        <v>59</v>
      </c>
      <c r="O56" s="180"/>
      <c r="Q56" s="51"/>
      <c r="R56" s="21"/>
      <c r="S56" s="51"/>
      <c r="T56" s="90"/>
      <c r="U56" s="21"/>
      <c r="V56" s="51"/>
      <c r="W56" s="21"/>
      <c r="X56" s="51"/>
      <c r="Y56" s="51"/>
      <c r="Z56" s="21"/>
      <c r="AA56" s="51"/>
      <c r="AB56" s="19"/>
      <c r="AC56" s="25" t="str">
        <f t="shared" si="16"/>
        <v/>
      </c>
      <c r="AD56" s="224"/>
      <c r="AE56" s="103" t="str">
        <f t="shared" si="20"/>
        <v/>
      </c>
      <c r="AF56" s="104" t="str">
        <f>IF(INDEX(P:P,56)="","",INDEX(P:P,56))</f>
        <v/>
      </c>
      <c r="AG56" s="105" t="str">
        <f>IF(INDEX(R:R,56)="","",INDEX(R:R,56))</f>
        <v/>
      </c>
      <c r="AH56" s="105" t="str">
        <f>IF(INDEX(T:T,56)="","",INDEX(T:T,56))</f>
        <v/>
      </c>
      <c r="AI56" s="105" t="str">
        <f>IF(INDEX(U:U,56)="","",INDEX(U:U,56))</f>
        <v/>
      </c>
      <c r="AJ56" s="105" t="str">
        <f>IF(INDEX(W:W,56)="","",INDEX(W:W,56))</f>
        <v/>
      </c>
      <c r="AK56" s="105" t="str">
        <f>IF(INDEX(Z:Z,56)="","",INDEX(Z:Z,56))</f>
        <v/>
      </c>
      <c r="AL56" s="105" t="str">
        <f>IF(INDEX(AB:AB,56)="","",INDEX(AB:AB,56))</f>
        <v/>
      </c>
    </row>
    <row r="57" spans="1:38" ht="22.5" customHeight="1" x14ac:dyDescent="0.45">
      <c r="A57" s="177"/>
      <c r="B57" s="57">
        <v>16</v>
      </c>
      <c r="C57" s="44" t="str">
        <f t="shared" si="17"/>
        <v/>
      </c>
      <c r="D57" s="45" t="str">
        <f t="shared" si="18"/>
        <v/>
      </c>
      <c r="E57" s="151" t="str">
        <f t="shared" si="11"/>
        <v/>
      </c>
      <c r="F57" s="44" t="str">
        <f t="shared" si="12"/>
        <v/>
      </c>
      <c r="G57" s="115" t="str">
        <f t="shared" si="13"/>
        <v/>
      </c>
      <c r="H57" s="115" t="str">
        <f t="shared" si="14"/>
        <v/>
      </c>
      <c r="I57" s="46" t="str">
        <f t="shared" si="15"/>
        <v/>
      </c>
      <c r="J57" s="47" t="s">
        <v>59</v>
      </c>
      <c r="K57" s="48" t="str">
        <f>IF(INDEX(C:C,57)="","",IF(INDEX(D:D,57)="X",M$16,H$16))</f>
        <v/>
      </c>
      <c r="L57" s="49"/>
      <c r="M57" s="50" t="str">
        <f t="shared" si="19"/>
        <v/>
      </c>
      <c r="N57" s="47" t="s">
        <v>59</v>
      </c>
      <c r="O57" s="180"/>
      <c r="Q57" s="51"/>
      <c r="R57" s="21"/>
      <c r="S57" s="51"/>
      <c r="T57" s="90"/>
      <c r="U57" s="21"/>
      <c r="V57" s="51"/>
      <c r="W57" s="21"/>
      <c r="X57" s="51"/>
      <c r="Y57" s="51"/>
      <c r="Z57" s="21"/>
      <c r="AA57" s="51"/>
      <c r="AB57" s="19"/>
      <c r="AC57" s="25" t="str">
        <f t="shared" si="16"/>
        <v/>
      </c>
      <c r="AD57" s="224"/>
      <c r="AE57" s="103" t="str">
        <f t="shared" si="20"/>
        <v/>
      </c>
      <c r="AF57" s="104" t="str">
        <f>IF(INDEX(P:P,57)="","",INDEX(P:P,57))</f>
        <v/>
      </c>
      <c r="AG57" s="105" t="str">
        <f>IF(INDEX(R:R,57)="","",INDEX(R:R,57))</f>
        <v/>
      </c>
      <c r="AH57" s="105" t="str">
        <f>IF(INDEX(T:T,57)="","",INDEX(T:T,57))</f>
        <v/>
      </c>
      <c r="AI57" s="105" t="str">
        <f>IF(INDEX(U:U,57)="","",INDEX(U:U,57))</f>
        <v/>
      </c>
      <c r="AJ57" s="105" t="str">
        <f>IF(INDEX(W:W,57)="","",INDEX(W:W,57))</f>
        <v/>
      </c>
      <c r="AK57" s="105" t="str">
        <f>IF(INDEX(Z:Z,57)="","",INDEX(Z:Z,57))</f>
        <v/>
      </c>
      <c r="AL57" s="105" t="str">
        <f>IF(INDEX(AB:AB,57)="","",INDEX(AB:AB,57))</f>
        <v/>
      </c>
    </row>
    <row r="58" spans="1:38" ht="22.5" customHeight="1" x14ac:dyDescent="0.45">
      <c r="A58" s="177"/>
      <c r="B58" s="57">
        <v>17</v>
      </c>
      <c r="C58" s="44" t="str">
        <f>IF(OR(AF58="",AF58=0),"",AF58)</f>
        <v/>
      </c>
      <c r="D58" s="45" t="str">
        <f>IF(OR(AG58="",AG58=0),"",AG58)</f>
        <v/>
      </c>
      <c r="E58" s="151" t="str">
        <f t="shared" ref="E58:E64" si="21">IF(OR(AH58="",AH58=0),"",AH58)</f>
        <v/>
      </c>
      <c r="F58" s="44" t="str">
        <f t="shared" ref="F58:F64" si="22">IF(OR(AI58="",AI58=0),"",AI58)</f>
        <v/>
      </c>
      <c r="G58" s="115" t="str">
        <f t="shared" ref="G58:G64" si="23">IF(OR(AJ58="",AJ58=0),"",AJ58)</f>
        <v/>
      </c>
      <c r="H58" s="115" t="str">
        <f t="shared" ref="H58:H64" si="24">IF(OR(AK58="",AK58=0),"",AK58)</f>
        <v/>
      </c>
      <c r="I58" s="46" t="str">
        <f t="shared" si="15"/>
        <v/>
      </c>
      <c r="J58" s="47" t="s">
        <v>59</v>
      </c>
      <c r="K58" s="48" t="str">
        <f>IF(INDEX(C:C,58)="","",IF(INDEX(D:D,58)="X",M$16,H$16))</f>
        <v/>
      </c>
      <c r="L58" s="49"/>
      <c r="M58" s="50" t="str">
        <f t="shared" si="19"/>
        <v/>
      </c>
      <c r="N58" s="47" t="s">
        <v>59</v>
      </c>
      <c r="O58" s="180"/>
      <c r="Q58" s="51"/>
      <c r="R58" s="21"/>
      <c r="S58" s="51"/>
      <c r="T58" s="90"/>
      <c r="U58" s="21"/>
      <c r="V58" s="51"/>
      <c r="W58" s="21"/>
      <c r="X58" s="51"/>
      <c r="Y58" s="51"/>
      <c r="Z58" s="21"/>
      <c r="AA58" s="51"/>
      <c r="AB58" s="19"/>
      <c r="AC58" s="25" t="str">
        <f t="shared" si="16"/>
        <v/>
      </c>
      <c r="AD58" s="224"/>
      <c r="AE58" s="103" t="str">
        <f t="shared" si="20"/>
        <v/>
      </c>
      <c r="AF58" s="104" t="str">
        <f>IF(INDEX(P:P,58)="","",INDEX(P:P,58))</f>
        <v/>
      </c>
      <c r="AG58" s="105" t="str">
        <f>IF(INDEX(R:R,58)="","",INDEX(R:R,58))</f>
        <v/>
      </c>
      <c r="AH58" s="105" t="str">
        <f>IF(INDEX(T:T,58)="","",INDEX(T:T,58))</f>
        <v/>
      </c>
      <c r="AI58" s="105" t="str">
        <f>IF(INDEX(U:U,58)="","",INDEX(U:U,58))</f>
        <v/>
      </c>
      <c r="AJ58" s="105" t="str">
        <f>IF(INDEX(W:W,58)="","",INDEX(W:W,58))</f>
        <v/>
      </c>
      <c r="AK58" s="105" t="str">
        <f>IF(INDEX(Z:Z,58)="","",INDEX(Z:Z,58))</f>
        <v/>
      </c>
      <c r="AL58" s="105" t="str">
        <f>IF(INDEX(AB:AB,58)="","",INDEX(AB:AB,58))</f>
        <v/>
      </c>
    </row>
    <row r="59" spans="1:38" ht="22.5" customHeight="1" x14ac:dyDescent="0.45">
      <c r="A59" s="177"/>
      <c r="B59" s="57">
        <v>18</v>
      </c>
      <c r="C59" s="44" t="str">
        <f t="shared" ref="C59:C64" si="25">IF(OR(AF59="",AF59=0),"",AF59)</f>
        <v/>
      </c>
      <c r="D59" s="45" t="str">
        <f t="shared" ref="D59:D64" si="26">IF(OR(AG59="",AG59=0),"",AG59)</f>
        <v/>
      </c>
      <c r="E59" s="151" t="str">
        <f t="shared" si="21"/>
        <v/>
      </c>
      <c r="F59" s="44" t="str">
        <f t="shared" si="22"/>
        <v/>
      </c>
      <c r="G59" s="115" t="str">
        <f t="shared" si="23"/>
        <v/>
      </c>
      <c r="H59" s="115" t="str">
        <f t="shared" si="24"/>
        <v/>
      </c>
      <c r="I59" s="46" t="str">
        <f t="shared" si="15"/>
        <v/>
      </c>
      <c r="J59" s="47" t="s">
        <v>59</v>
      </c>
      <c r="K59" s="48" t="str">
        <f>IF(INDEX(C:C,59)="","",IF(INDEX(D:D,59)="X",M$16,H$16))</f>
        <v/>
      </c>
      <c r="L59" s="49"/>
      <c r="M59" s="50" t="str">
        <f t="shared" si="19"/>
        <v/>
      </c>
      <c r="N59" s="47" t="s">
        <v>59</v>
      </c>
      <c r="O59" s="180"/>
      <c r="Q59" s="51"/>
      <c r="R59" s="21"/>
      <c r="S59" s="51"/>
      <c r="T59" s="90"/>
      <c r="U59" s="21"/>
      <c r="V59" s="51"/>
      <c r="W59" s="21"/>
      <c r="X59" s="51"/>
      <c r="Y59" s="51"/>
      <c r="Z59" s="21"/>
      <c r="AA59" s="51"/>
      <c r="AB59" s="19"/>
      <c r="AC59" s="25" t="str">
        <f t="shared" si="16"/>
        <v/>
      </c>
      <c r="AD59" s="224"/>
      <c r="AE59" s="103" t="str">
        <f t="shared" si="20"/>
        <v/>
      </c>
      <c r="AF59" s="104" t="str">
        <f>IF(INDEX(P:P,59)="","",INDEX(P:P,59))</f>
        <v/>
      </c>
      <c r="AG59" s="105" t="str">
        <f>IF(INDEX(R:R,59)="","",INDEX(R:R,59))</f>
        <v/>
      </c>
      <c r="AH59" s="105" t="str">
        <f>IF(INDEX(T:T,59)="","",INDEX(T:T,59))</f>
        <v/>
      </c>
      <c r="AI59" s="105" t="str">
        <f>IF(INDEX(U:U,59)="","",INDEX(U:U,59))</f>
        <v/>
      </c>
      <c r="AJ59" s="105" t="str">
        <f>IF(INDEX(W:W,59)="","",INDEX(W:W,59))</f>
        <v/>
      </c>
      <c r="AK59" s="105" t="str">
        <f>IF(INDEX(Z:Z,59)="","",INDEX(Z:Z,59))</f>
        <v/>
      </c>
      <c r="AL59" s="105" t="str">
        <f>IF(INDEX(AB:AB,59)="","",INDEX(AB:AB,59))</f>
        <v/>
      </c>
    </row>
    <row r="60" spans="1:38" ht="22.5" customHeight="1" x14ac:dyDescent="0.45">
      <c r="A60" s="177"/>
      <c r="B60" s="57">
        <v>19</v>
      </c>
      <c r="C60" s="44" t="str">
        <f t="shared" si="25"/>
        <v/>
      </c>
      <c r="D60" s="45" t="str">
        <f t="shared" si="26"/>
        <v/>
      </c>
      <c r="E60" s="151" t="str">
        <f t="shared" si="21"/>
        <v/>
      </c>
      <c r="F60" s="44" t="str">
        <f t="shared" si="22"/>
        <v/>
      </c>
      <c r="G60" s="115" t="str">
        <f t="shared" si="23"/>
        <v/>
      </c>
      <c r="H60" s="115" t="str">
        <f t="shared" si="24"/>
        <v/>
      </c>
      <c r="I60" s="46" t="str">
        <f t="shared" si="15"/>
        <v/>
      </c>
      <c r="J60" s="47" t="s">
        <v>59</v>
      </c>
      <c r="K60" s="48" t="str">
        <f>IF(INDEX(C:C,60)="","",IF(INDEX(D:D,60)="X",M$16,H$16))</f>
        <v/>
      </c>
      <c r="L60" s="49"/>
      <c r="M60" s="50" t="str">
        <f t="shared" si="19"/>
        <v/>
      </c>
      <c r="N60" s="47" t="s">
        <v>59</v>
      </c>
      <c r="O60" s="180"/>
      <c r="Q60" s="51"/>
      <c r="R60" s="21"/>
      <c r="S60" s="51"/>
      <c r="T60" s="90"/>
      <c r="U60" s="21"/>
      <c r="V60" s="51"/>
      <c r="W60" s="116"/>
      <c r="X60" s="51"/>
      <c r="Y60" s="51"/>
      <c r="Z60" s="116"/>
      <c r="AA60" s="51"/>
      <c r="AB60" s="19"/>
      <c r="AC60" s="25" t="str">
        <f t="shared" si="16"/>
        <v/>
      </c>
      <c r="AD60" s="224"/>
      <c r="AE60" s="103" t="str">
        <f t="shared" si="20"/>
        <v/>
      </c>
      <c r="AF60" s="104" t="str">
        <f>IF(INDEX(P:P,60)="","",INDEX(P:P,60))</f>
        <v/>
      </c>
      <c r="AG60" s="105" t="str">
        <f>IF(INDEX(R:R,60)="","",INDEX(R:R,60))</f>
        <v/>
      </c>
      <c r="AH60" s="105" t="str">
        <f>IF(INDEX(T:T,60)="","",INDEX(T:T,60))</f>
        <v/>
      </c>
      <c r="AI60" s="105" t="str">
        <f>IF(INDEX(U:U,60)="","",INDEX(U:U,60))</f>
        <v/>
      </c>
      <c r="AJ60" s="105" t="str">
        <f>IF(INDEX(W:W,60)="","",INDEX(W:W,60))</f>
        <v/>
      </c>
      <c r="AK60" s="105" t="str">
        <f>IF(INDEX(Z:Z,60)="","",INDEX(Z:Z,60))</f>
        <v/>
      </c>
      <c r="AL60" s="105" t="str">
        <f>IF(INDEX(AB:AB,60)="","",INDEX(AB:AB,60))</f>
        <v/>
      </c>
    </row>
    <row r="61" spans="1:38" ht="22.5" customHeight="1" x14ac:dyDescent="0.45">
      <c r="A61" s="177"/>
      <c r="B61" s="57">
        <v>20</v>
      </c>
      <c r="C61" s="44" t="str">
        <f t="shared" si="25"/>
        <v/>
      </c>
      <c r="D61" s="45" t="str">
        <f t="shared" si="26"/>
        <v/>
      </c>
      <c r="E61" s="151" t="str">
        <f t="shared" si="21"/>
        <v/>
      </c>
      <c r="F61" s="44" t="str">
        <f t="shared" si="22"/>
        <v/>
      </c>
      <c r="G61" s="115" t="str">
        <f t="shared" si="23"/>
        <v/>
      </c>
      <c r="H61" s="115" t="str">
        <f t="shared" si="24"/>
        <v/>
      </c>
      <c r="I61" s="46" t="str">
        <f t="shared" si="15"/>
        <v/>
      </c>
      <c r="J61" s="47" t="s">
        <v>59</v>
      </c>
      <c r="K61" s="48" t="str">
        <f>IF(INDEX(C:C,61)="","",IF(INDEX(D:D,61)="X",M$16,H$16))</f>
        <v/>
      </c>
      <c r="L61" s="49"/>
      <c r="M61" s="50" t="str">
        <f t="shared" si="19"/>
        <v/>
      </c>
      <c r="N61" s="47" t="s">
        <v>59</v>
      </c>
      <c r="O61" s="180"/>
      <c r="Q61" s="51"/>
      <c r="R61" s="21"/>
      <c r="S61" s="51"/>
      <c r="T61" s="90"/>
      <c r="U61" s="21"/>
      <c r="V61" s="51"/>
      <c r="W61" s="21"/>
      <c r="X61" s="51"/>
      <c r="Y61" s="51"/>
      <c r="Z61" s="21"/>
      <c r="AA61" s="51"/>
      <c r="AB61" s="19"/>
      <c r="AC61" s="25" t="str">
        <f t="shared" si="16"/>
        <v/>
      </c>
      <c r="AD61" s="224"/>
      <c r="AE61" s="103" t="str">
        <f t="shared" si="20"/>
        <v/>
      </c>
      <c r="AF61" s="104" t="str">
        <f>IF(INDEX(P:P,61)="","",INDEX(P:P,61))</f>
        <v/>
      </c>
      <c r="AG61" s="105" t="str">
        <f>IF(INDEX(R:R,61)="","",INDEX(R:R,61))</f>
        <v/>
      </c>
      <c r="AH61" s="105" t="str">
        <f>IF(INDEX(T:T,61)="","",INDEX(T:T,61))</f>
        <v/>
      </c>
      <c r="AI61" s="105" t="str">
        <f>IF(INDEX(U:U,61)="","",INDEX(U:U,61))</f>
        <v/>
      </c>
      <c r="AJ61" s="105" t="str">
        <f>IF(INDEX(W:W,61)="","",INDEX(W:W,61))</f>
        <v/>
      </c>
      <c r="AK61" s="105" t="str">
        <f>IF(INDEX(Z:Z,61)="","",INDEX(Z:Z,61))</f>
        <v/>
      </c>
      <c r="AL61" s="105" t="str">
        <f>IF(INDEX(AB:AB,61)="","",INDEX(AB:AB,61))</f>
        <v/>
      </c>
    </row>
    <row r="62" spans="1:38" ht="22.5" customHeight="1" x14ac:dyDescent="0.45">
      <c r="A62" s="177"/>
      <c r="B62" s="57">
        <v>21</v>
      </c>
      <c r="C62" s="44" t="str">
        <f t="shared" si="25"/>
        <v/>
      </c>
      <c r="D62" s="45" t="str">
        <f t="shared" si="26"/>
        <v/>
      </c>
      <c r="E62" s="151" t="str">
        <f t="shared" si="21"/>
        <v/>
      </c>
      <c r="F62" s="44" t="str">
        <f t="shared" si="22"/>
        <v/>
      </c>
      <c r="G62" s="115" t="str">
        <f t="shared" si="23"/>
        <v/>
      </c>
      <c r="H62" s="115" t="str">
        <f t="shared" si="24"/>
        <v/>
      </c>
      <c r="I62" s="46" t="str">
        <f t="shared" si="15"/>
        <v/>
      </c>
      <c r="J62" s="47" t="s">
        <v>59</v>
      </c>
      <c r="K62" s="48" t="str">
        <f>IF(INDEX(C:C,62)="","",IF(INDEX(D:D,62)="X",M$16,H$16))</f>
        <v/>
      </c>
      <c r="L62" s="49"/>
      <c r="M62" s="50" t="str">
        <f t="shared" si="19"/>
        <v/>
      </c>
      <c r="N62" s="47" t="s">
        <v>59</v>
      </c>
      <c r="O62" s="180"/>
      <c r="Q62" s="51"/>
      <c r="R62" s="21"/>
      <c r="S62" s="51"/>
      <c r="T62" s="90"/>
      <c r="U62" s="21"/>
      <c r="V62" s="51"/>
      <c r="W62" s="21"/>
      <c r="X62" s="51"/>
      <c r="Y62" s="51"/>
      <c r="Z62" s="21"/>
      <c r="AA62" s="51"/>
      <c r="AB62" s="19"/>
      <c r="AC62" s="25" t="str">
        <f t="shared" si="16"/>
        <v/>
      </c>
      <c r="AD62" s="224"/>
      <c r="AE62" s="103" t="str">
        <f t="shared" si="20"/>
        <v/>
      </c>
      <c r="AF62" s="104" t="str">
        <f>IF(INDEX(P:P,62)="","",INDEX(P:P,62))</f>
        <v/>
      </c>
      <c r="AG62" s="105" t="str">
        <f>IF(INDEX(R:R,62)="","",INDEX(R:R,62))</f>
        <v/>
      </c>
      <c r="AH62" s="105" t="str">
        <f>IF(INDEX(T:T,62)="","",INDEX(T:T,62))</f>
        <v/>
      </c>
      <c r="AI62" s="105" t="str">
        <f>IF(INDEX(U:U,62)="","",INDEX(U:U,62))</f>
        <v/>
      </c>
      <c r="AJ62" s="105" t="str">
        <f>IF(INDEX(W:W,62)="","",INDEX(W:W,62))</f>
        <v/>
      </c>
      <c r="AK62" s="105" t="str">
        <f>IF(INDEX(Z:Z,62)="","",INDEX(Z:Z,62))</f>
        <v/>
      </c>
      <c r="AL62" s="105" t="str">
        <f>IF(INDEX(AB:AB,62)="","",INDEX(AB:AB,62))</f>
        <v/>
      </c>
    </row>
    <row r="63" spans="1:38" ht="22.5" customHeight="1" x14ac:dyDescent="0.45">
      <c r="A63" s="177"/>
      <c r="B63" s="57">
        <v>22</v>
      </c>
      <c r="C63" s="44" t="str">
        <f t="shared" si="25"/>
        <v/>
      </c>
      <c r="D63" s="45" t="str">
        <f t="shared" si="26"/>
        <v/>
      </c>
      <c r="E63" s="151" t="str">
        <f t="shared" si="21"/>
        <v/>
      </c>
      <c r="F63" s="44" t="str">
        <f t="shared" si="22"/>
        <v/>
      </c>
      <c r="G63" s="115" t="str">
        <f t="shared" si="23"/>
        <v/>
      </c>
      <c r="H63" s="115" t="str">
        <f t="shared" si="24"/>
        <v/>
      </c>
      <c r="I63" s="46" t="str">
        <f t="shared" si="15"/>
        <v/>
      </c>
      <c r="J63" s="47" t="s">
        <v>59</v>
      </c>
      <c r="K63" s="48" t="str">
        <f>IF(INDEX(C:C,63)="","",IF(INDEX(D:D,63)="X",M$16,H$16))</f>
        <v/>
      </c>
      <c r="L63" s="49"/>
      <c r="M63" s="50" t="str">
        <f t="shared" si="19"/>
        <v/>
      </c>
      <c r="N63" s="47" t="s">
        <v>59</v>
      </c>
      <c r="O63" s="180"/>
      <c r="Q63" s="51"/>
      <c r="R63" s="21"/>
      <c r="S63" s="51"/>
      <c r="T63" s="90"/>
      <c r="U63" s="21"/>
      <c r="V63" s="51"/>
      <c r="W63" s="21"/>
      <c r="X63" s="51"/>
      <c r="Y63" s="51"/>
      <c r="Z63" s="21"/>
      <c r="AA63" s="51"/>
      <c r="AB63" s="19"/>
      <c r="AC63" s="25" t="str">
        <f t="shared" si="16"/>
        <v/>
      </c>
      <c r="AD63" s="224"/>
      <c r="AE63" s="103" t="str">
        <f t="shared" si="20"/>
        <v/>
      </c>
      <c r="AF63" s="104" t="str">
        <f>IF(INDEX(P:P,63)="","",INDEX(P:P,63))</f>
        <v/>
      </c>
      <c r="AG63" s="105" t="str">
        <f>IF(INDEX(R:R,63)="","",INDEX(R:R,63))</f>
        <v/>
      </c>
      <c r="AH63" s="105" t="str">
        <f>IF(INDEX(T:T,63)="","",INDEX(T:T,63))</f>
        <v/>
      </c>
      <c r="AI63" s="105" t="str">
        <f>IF(INDEX(U:U,63)="","",INDEX(U:U,63))</f>
        <v/>
      </c>
      <c r="AJ63" s="105" t="str">
        <f>IF(INDEX(W:W,63)="","",INDEX(W:W,63))</f>
        <v/>
      </c>
      <c r="AK63" s="105" t="str">
        <f>IF(INDEX(Z:Z,63)="","",INDEX(Z:Z,63))</f>
        <v/>
      </c>
      <c r="AL63" s="105" t="str">
        <f>IF(INDEX(AB:AB,63)="","",INDEX(AB:AB,63))</f>
        <v/>
      </c>
    </row>
    <row r="64" spans="1:38" ht="22.5" customHeight="1" thickBot="1" x14ac:dyDescent="0.5">
      <c r="A64" s="177"/>
      <c r="B64" s="57">
        <v>23</v>
      </c>
      <c r="C64" s="44" t="str">
        <f t="shared" si="25"/>
        <v/>
      </c>
      <c r="D64" s="45" t="str">
        <f t="shared" si="26"/>
        <v/>
      </c>
      <c r="E64" s="151" t="str">
        <f t="shared" si="21"/>
        <v/>
      </c>
      <c r="F64" s="44" t="str">
        <f t="shared" si="22"/>
        <v/>
      </c>
      <c r="G64" s="115" t="str">
        <f t="shared" si="23"/>
        <v/>
      </c>
      <c r="H64" s="115" t="str">
        <f t="shared" si="24"/>
        <v/>
      </c>
      <c r="I64" s="46" t="str">
        <f t="shared" si="15"/>
        <v/>
      </c>
      <c r="J64" s="47" t="s">
        <v>59</v>
      </c>
      <c r="K64" s="48" t="str">
        <f>IF(INDEX(C:C,64)="","",IF(INDEX(D:D,64)="X",M$16,H$16))</f>
        <v/>
      </c>
      <c r="L64" s="49"/>
      <c r="M64" s="50" t="str">
        <f t="shared" si="19"/>
        <v/>
      </c>
      <c r="N64" s="47" t="s">
        <v>59</v>
      </c>
      <c r="O64" s="180"/>
      <c r="P64" s="24"/>
      <c r="Q64" s="51"/>
      <c r="R64" s="21"/>
      <c r="S64" s="51"/>
      <c r="T64" s="90"/>
      <c r="U64" s="21"/>
      <c r="V64" s="51"/>
      <c r="W64" s="116"/>
      <c r="X64" s="51"/>
      <c r="Y64" s="51"/>
      <c r="Z64" s="116"/>
      <c r="AA64" s="51"/>
      <c r="AB64" s="19"/>
      <c r="AC64" s="25" t="str">
        <f t="shared" si="16"/>
        <v/>
      </c>
      <c r="AD64" s="224"/>
      <c r="AE64" s="103" t="str">
        <f t="shared" si="20"/>
        <v/>
      </c>
      <c r="AF64" s="104" t="str">
        <f>IF(INDEX(P:P,64)="","",INDEX(P:P,64))</f>
        <v/>
      </c>
      <c r="AG64" s="105" t="str">
        <f>IF(INDEX(R:R,64)="","",INDEX(R:R,64))</f>
        <v/>
      </c>
      <c r="AH64" s="105" t="str">
        <f>IF(INDEX(T:T,64)="","",INDEX(T:T,64))</f>
        <v/>
      </c>
      <c r="AI64" s="105" t="str">
        <f>IF(INDEX(U:U,64)="","",INDEX(U:U,64))</f>
        <v/>
      </c>
      <c r="AJ64" s="105" t="str">
        <f>IF(INDEX(W:W,64)="","",INDEX(W:W,64))</f>
        <v/>
      </c>
      <c r="AK64" s="105" t="str">
        <f>IF(INDEX(Z:Z,64)="","",INDEX(Z:Z,64))</f>
        <v/>
      </c>
      <c r="AL64" s="105" t="str">
        <f>IF(INDEX(AB:AB,64)="","",INDEX(AB:AB,64))</f>
        <v/>
      </c>
    </row>
    <row r="65" spans="1:32" ht="22.5" customHeight="1" thickBot="1" x14ac:dyDescent="0.25">
      <c r="A65" s="177"/>
      <c r="B65" s="55">
        <v>24</v>
      </c>
      <c r="C65" s="158" t="str">
        <f>IF(AND(B$35="",B$67="",B$99=""),"",IF(AND(B$67="",B$99=""),"Festzusetzender Steuerbetrag, Summe Spalte 9, Zeilen 9 - 23, bitte Betrag eintragen","Summe Spalte 9, Zeilen 9 - 23, bitte Betrag eintragen"))</f>
        <v/>
      </c>
      <c r="D65" s="159"/>
      <c r="E65" s="159"/>
      <c r="F65" s="159"/>
      <c r="G65" s="159"/>
      <c r="H65" s="159"/>
      <c r="I65" s="234" t="str">
        <f>IF(B67="","","Übertrag auf Seite 3")</f>
        <v/>
      </c>
      <c r="J65" s="234"/>
      <c r="K65" s="235"/>
      <c r="L65" s="52" t="str">
        <f>IF(L50="","",SUM(L50:N64))</f>
        <v/>
      </c>
      <c r="M65" s="53" t="str">
        <f>IF(AND(AF51="",AF52="",AF53="",AF54="",AF55="",AF56="",AF57="",AF58="",AF59="",AF60="",AF61="",AF62="",AF63="",AF64="",B35="",B67="",B99=""),"",SUM(M50:M64))</f>
        <v/>
      </c>
      <c r="N65" s="54" t="s">
        <v>59</v>
      </c>
      <c r="O65" s="179"/>
      <c r="P65" s="192" t="s">
        <v>108</v>
      </c>
      <c r="Q65" s="192"/>
      <c r="R65" s="192"/>
      <c r="S65" s="192"/>
      <c r="T65" s="192"/>
      <c r="U65" s="84"/>
      <c r="V65" s="84"/>
      <c r="W65" s="84"/>
      <c r="X65" s="84"/>
      <c r="Y65" s="84"/>
      <c r="Z65" s="84"/>
      <c r="AA65" s="84"/>
      <c r="AB65" s="84"/>
      <c r="AC65" s="85" t="s">
        <v>105</v>
      </c>
      <c r="AD65" s="223"/>
      <c r="AE65" s="103"/>
      <c r="AF65" s="104"/>
    </row>
    <row r="66" spans="1:32" ht="18" customHeight="1" x14ac:dyDescent="0.2">
      <c r="A66" s="176"/>
      <c r="B66" s="27"/>
      <c r="C66" s="154" t="str">
        <f>IF(AND(B$35="",B$67="",B$99=""),"",IF(AND(B$67="",B$99=""),AF66,""))</f>
        <v/>
      </c>
      <c r="D66" s="154"/>
      <c r="E66" s="154"/>
      <c r="F66" s="154"/>
      <c r="G66" s="154"/>
      <c r="H66" s="156" t="str">
        <f>IF(AND(B$67="",B$99=""),H130,"")</f>
        <v>Unterschrift bitte auf Blatt "Zusammenstellung" Seite 2!</v>
      </c>
      <c r="I66" s="156"/>
      <c r="J66" s="156"/>
      <c r="K66" s="156"/>
      <c r="L66" s="156"/>
      <c r="M66" s="156"/>
      <c r="N66" s="156"/>
      <c r="O66" s="179"/>
      <c r="P66" s="198"/>
      <c r="Q66" s="198"/>
      <c r="R66" s="198"/>
      <c r="S66" s="198"/>
      <c r="T66" s="198"/>
      <c r="U66" s="198"/>
      <c r="V66" s="198"/>
      <c r="W66" s="198"/>
      <c r="X66" s="198"/>
      <c r="Y66" s="198"/>
      <c r="Z66" s="198"/>
      <c r="AA66" s="198"/>
      <c r="AB66" s="198"/>
      <c r="AC66" s="198"/>
      <c r="AD66" s="223"/>
      <c r="AE66" s="103"/>
      <c r="AF66" s="104" t="s">
        <v>82</v>
      </c>
    </row>
    <row r="67" spans="1:32" ht="24" customHeight="1" x14ac:dyDescent="0.2">
      <c r="A67" s="176"/>
      <c r="B67" s="155" t="str">
        <f>IF(AND(B99="",AF83="",AF84="",AF85="",AF86="",AF87="",AF88="",AF89="",AF90="",AF91="",AF92="",AF93="",AF94="",AF95="",AF96=""),"","Seite 3")</f>
        <v/>
      </c>
      <c r="C67" s="155"/>
      <c r="D67" s="155"/>
      <c r="E67" s="155"/>
      <c r="F67" s="155"/>
      <c r="G67" s="155"/>
      <c r="H67" s="155"/>
      <c r="I67" s="155"/>
      <c r="J67" s="155"/>
      <c r="K67" s="155"/>
      <c r="L67" s="155"/>
      <c r="M67" s="155"/>
      <c r="N67" s="155"/>
      <c r="O67" s="176"/>
      <c r="P67" s="198"/>
      <c r="Q67" s="198"/>
      <c r="R67" s="198"/>
      <c r="S67" s="198"/>
      <c r="T67" s="198"/>
      <c r="U67" s="198"/>
      <c r="V67" s="198"/>
      <c r="W67" s="198"/>
      <c r="X67" s="198"/>
      <c r="Y67" s="198"/>
      <c r="Z67" s="198"/>
      <c r="AA67" s="198"/>
      <c r="AB67" s="198"/>
      <c r="AC67" s="198"/>
      <c r="AD67" s="223"/>
      <c r="AE67" s="103"/>
      <c r="AF67" s="104"/>
    </row>
    <row r="68" spans="1:32" ht="15.75" customHeight="1" x14ac:dyDescent="0.2">
      <c r="A68" s="176"/>
      <c r="B68" s="157" t="s">
        <v>38</v>
      </c>
      <c r="C68" s="157"/>
      <c r="D68" s="157"/>
      <c r="E68" s="173" t="s">
        <v>39</v>
      </c>
      <c r="F68" s="173"/>
      <c r="G68" s="187" t="str">
        <f>IF(B67="","",G$8)</f>
        <v/>
      </c>
      <c r="H68" s="188"/>
      <c r="I68" s="249" t="s">
        <v>32</v>
      </c>
      <c r="J68" s="249"/>
      <c r="K68" s="187" t="str">
        <f>IF(B67="","",K$8)</f>
        <v/>
      </c>
      <c r="L68" s="188"/>
      <c r="M68" s="191"/>
      <c r="N68" s="191"/>
      <c r="O68" s="176"/>
      <c r="P68" s="198"/>
      <c r="Q68" s="198"/>
      <c r="R68" s="198"/>
      <c r="S68" s="198"/>
      <c r="T68" s="198"/>
      <c r="U68" s="198"/>
      <c r="V68" s="198"/>
      <c r="W68" s="198"/>
      <c r="X68" s="198"/>
      <c r="Y68" s="198"/>
      <c r="Z68" s="198"/>
      <c r="AA68" s="198"/>
      <c r="AB68" s="198"/>
      <c r="AC68" s="198"/>
      <c r="AD68" s="223"/>
      <c r="AE68" s="103"/>
      <c r="AF68" s="104"/>
    </row>
    <row r="69" spans="1:32" ht="15.75" customHeight="1" x14ac:dyDescent="0.2">
      <c r="A69" s="176"/>
      <c r="B69" s="157" t="s">
        <v>33</v>
      </c>
      <c r="C69" s="157"/>
      <c r="D69" s="157"/>
      <c r="E69" s="173"/>
      <c r="F69" s="173"/>
      <c r="G69" s="189"/>
      <c r="H69" s="190"/>
      <c r="I69" s="249"/>
      <c r="J69" s="249"/>
      <c r="K69" s="189"/>
      <c r="L69" s="190"/>
      <c r="M69" s="191"/>
      <c r="N69" s="191"/>
      <c r="O69" s="176"/>
      <c r="P69" s="198"/>
      <c r="Q69" s="198"/>
      <c r="R69" s="198"/>
      <c r="S69" s="198"/>
      <c r="T69" s="198"/>
      <c r="U69" s="198"/>
      <c r="V69" s="198"/>
      <c r="W69" s="198"/>
      <c r="X69" s="198"/>
      <c r="Y69" s="198"/>
      <c r="Z69" s="198"/>
      <c r="AA69" s="198"/>
      <c r="AB69" s="198"/>
      <c r="AC69" s="198"/>
      <c r="AD69" s="223"/>
      <c r="AE69" s="103"/>
      <c r="AF69" s="104"/>
    </row>
    <row r="70" spans="1:32" ht="14.25" customHeight="1" x14ac:dyDescent="0.2">
      <c r="A70" s="176"/>
      <c r="B70" s="160" t="s">
        <v>4</v>
      </c>
      <c r="C70" s="160"/>
      <c r="D70" s="160"/>
      <c r="E70" s="160"/>
      <c r="F70" s="160"/>
      <c r="G70" s="160"/>
      <c r="H70" s="160"/>
      <c r="I70" s="160"/>
      <c r="J70" s="160"/>
      <c r="K70" s="160"/>
      <c r="L70" s="160"/>
      <c r="M70" s="160"/>
      <c r="N70" s="160"/>
      <c r="O70" s="176"/>
      <c r="P70" s="198"/>
      <c r="Q70" s="198"/>
      <c r="R70" s="198"/>
      <c r="S70" s="198"/>
      <c r="T70" s="198"/>
      <c r="U70" s="198"/>
      <c r="V70" s="198"/>
      <c r="W70" s="198"/>
      <c r="X70" s="198"/>
      <c r="Y70" s="198"/>
      <c r="Z70" s="198"/>
      <c r="AA70" s="198"/>
      <c r="AB70" s="198"/>
      <c r="AC70" s="198"/>
      <c r="AD70" s="223"/>
      <c r="AE70" s="103"/>
      <c r="AF70" s="104"/>
    </row>
    <row r="71" spans="1:32" ht="24" customHeight="1" x14ac:dyDescent="0.2">
      <c r="A71" s="176"/>
      <c r="B71" s="157" t="s">
        <v>35</v>
      </c>
      <c r="C71" s="157"/>
      <c r="D71" s="157"/>
      <c r="E71" s="185" t="str">
        <f>IF(B67="","",E$13)</f>
        <v/>
      </c>
      <c r="F71" s="185"/>
      <c r="G71" s="185"/>
      <c r="H71" s="89"/>
      <c r="I71" s="161" t="s">
        <v>3</v>
      </c>
      <c r="J71" s="161"/>
      <c r="K71" s="246" t="str">
        <f>IF(B67="","",K$6)</f>
        <v/>
      </c>
      <c r="L71" s="247" t="str">
        <f>IF(J83="","",IF(L45&gt;0,L45,""))</f>
        <v>Zahlungs-</v>
      </c>
      <c r="M71" s="247" t="str">
        <f>IF(K83="","",IF(M45&gt;0,M45,""))</f>
        <v/>
      </c>
      <c r="N71" s="248" t="str">
        <f>IF(L83="","",IF(N45&gt;0,N45,""))</f>
        <v/>
      </c>
      <c r="O71" s="176"/>
      <c r="P71" s="87"/>
      <c r="Q71" s="87"/>
      <c r="R71" s="87"/>
      <c r="S71" s="87"/>
      <c r="T71" s="87"/>
      <c r="U71" s="78"/>
      <c r="V71" s="87"/>
      <c r="W71" s="87"/>
      <c r="X71" s="87"/>
      <c r="Y71" s="87"/>
      <c r="Z71" s="87"/>
      <c r="AA71" s="87"/>
      <c r="AB71" s="87"/>
      <c r="AC71" s="87"/>
      <c r="AD71" s="223"/>
      <c r="AE71" s="103"/>
      <c r="AF71" s="104"/>
    </row>
    <row r="72" spans="1:32" ht="19.5" customHeight="1" x14ac:dyDescent="0.2">
      <c r="A72" s="176"/>
      <c r="B72" s="181"/>
      <c r="C72" s="181"/>
      <c r="D72" s="181"/>
      <c r="E72" s="231" t="s">
        <v>40</v>
      </c>
      <c r="F72" s="231"/>
      <c r="G72" s="231"/>
      <c r="H72" s="231"/>
      <c r="I72" s="231"/>
      <c r="J72" s="231"/>
      <c r="K72" s="231"/>
      <c r="L72" s="231"/>
      <c r="M72" s="231"/>
      <c r="N72" s="231"/>
      <c r="O72" s="176"/>
      <c r="P72" s="198"/>
      <c r="Q72" s="198"/>
      <c r="R72" s="198"/>
      <c r="S72" s="198"/>
      <c r="T72" s="198"/>
      <c r="U72" s="198"/>
      <c r="V72" s="198"/>
      <c r="W72" s="198"/>
      <c r="X72" s="198"/>
      <c r="Y72" s="198"/>
      <c r="Z72" s="198"/>
      <c r="AA72" s="198"/>
      <c r="AB72" s="198"/>
      <c r="AC72" s="198"/>
      <c r="AD72" s="223"/>
      <c r="AE72" s="103"/>
      <c r="AF72" s="104"/>
    </row>
    <row r="73" spans="1:32" ht="18.75" customHeight="1" x14ac:dyDescent="0.2">
      <c r="A73" s="176"/>
      <c r="B73" s="154" t="s">
        <v>9</v>
      </c>
      <c r="C73" s="154"/>
      <c r="D73" s="154"/>
      <c r="E73" s="154" t="s">
        <v>66</v>
      </c>
      <c r="F73" s="154"/>
      <c r="G73" s="154"/>
      <c r="H73" s="154"/>
      <c r="I73" s="154"/>
      <c r="J73" s="154"/>
      <c r="K73" s="154"/>
      <c r="L73" s="154"/>
      <c r="M73" s="154"/>
      <c r="N73" s="154"/>
      <c r="O73" s="176"/>
      <c r="P73" s="198"/>
      <c r="Q73" s="198"/>
      <c r="R73" s="198"/>
      <c r="S73" s="198"/>
      <c r="T73" s="198"/>
      <c r="U73" s="198"/>
      <c r="V73" s="198"/>
      <c r="W73" s="198"/>
      <c r="X73" s="198"/>
      <c r="Y73" s="198"/>
      <c r="Z73" s="198"/>
      <c r="AA73" s="198"/>
      <c r="AB73" s="198"/>
      <c r="AC73" s="198"/>
      <c r="AD73" s="223"/>
      <c r="AE73" s="103"/>
      <c r="AF73" s="104"/>
    </row>
    <row r="74" spans="1:32" ht="14.25" customHeight="1" x14ac:dyDescent="0.25">
      <c r="A74" s="176"/>
      <c r="B74" s="157" t="s">
        <v>67</v>
      </c>
      <c r="C74" s="157"/>
      <c r="D74" s="157"/>
      <c r="E74" s="157" t="s">
        <v>68</v>
      </c>
      <c r="F74" s="157"/>
      <c r="G74" s="30" t="s">
        <v>69</v>
      </c>
      <c r="H74" s="31">
        <f>H42</f>
        <v>7.5</v>
      </c>
      <c r="I74" s="27" t="s">
        <v>70</v>
      </c>
      <c r="J74" s="27"/>
      <c r="K74" s="27"/>
      <c r="L74" s="27" t="s">
        <v>71</v>
      </c>
      <c r="M74" s="171">
        <f>M42</f>
        <v>25</v>
      </c>
      <c r="N74" s="171"/>
      <c r="O74" s="176"/>
      <c r="P74" s="198"/>
      <c r="Q74" s="198"/>
      <c r="R74" s="198"/>
      <c r="S74" s="198"/>
      <c r="T74" s="198"/>
      <c r="U74" s="198"/>
      <c r="V74" s="198"/>
      <c r="W74" s="198"/>
      <c r="X74" s="198"/>
      <c r="Y74" s="198"/>
      <c r="Z74" s="198"/>
      <c r="AA74" s="198"/>
      <c r="AB74" s="198"/>
      <c r="AC74" s="198"/>
      <c r="AD74" s="223"/>
      <c r="AE74" s="103"/>
      <c r="AF74" s="104"/>
    </row>
    <row r="75" spans="1:32" ht="12.6" customHeight="1" x14ac:dyDescent="0.2">
      <c r="A75" s="176"/>
      <c r="B75" s="160" t="s">
        <v>10</v>
      </c>
      <c r="C75" s="160"/>
      <c r="D75" s="160"/>
      <c r="E75" s="161" t="s">
        <v>100</v>
      </c>
      <c r="F75" s="161"/>
      <c r="G75" s="161"/>
      <c r="H75" s="161"/>
      <c r="I75" s="161"/>
      <c r="J75" s="161"/>
      <c r="K75" s="161"/>
      <c r="L75" s="161"/>
      <c r="M75" s="161"/>
      <c r="N75" s="161"/>
      <c r="O75" s="176"/>
      <c r="P75" s="87"/>
      <c r="Q75" s="87"/>
      <c r="R75" s="87"/>
      <c r="S75" s="87"/>
      <c r="T75" s="87"/>
      <c r="U75" s="78"/>
      <c r="V75" s="87"/>
      <c r="W75" s="87"/>
      <c r="X75" s="87"/>
      <c r="Y75" s="87"/>
      <c r="Z75" s="87"/>
      <c r="AA75" s="87"/>
      <c r="AB75" s="87"/>
      <c r="AC75" s="87"/>
      <c r="AD75" s="223"/>
      <c r="AE75" s="103"/>
      <c r="AF75" s="104"/>
    </row>
    <row r="76" spans="1:32" ht="12" customHeight="1" x14ac:dyDescent="0.15">
      <c r="A76" s="177"/>
      <c r="B76" s="32" t="s">
        <v>11</v>
      </c>
      <c r="C76" s="32">
        <v>1</v>
      </c>
      <c r="D76" s="33">
        <v>2</v>
      </c>
      <c r="E76" s="32">
        <v>3</v>
      </c>
      <c r="F76" s="33">
        <v>4</v>
      </c>
      <c r="G76" s="32">
        <v>5</v>
      </c>
      <c r="H76" s="33">
        <v>6</v>
      </c>
      <c r="I76" s="239">
        <v>7</v>
      </c>
      <c r="J76" s="239"/>
      <c r="K76" s="33">
        <v>8</v>
      </c>
      <c r="L76" s="232">
        <v>9</v>
      </c>
      <c r="M76" s="232"/>
      <c r="N76" s="232"/>
      <c r="O76" s="179"/>
      <c r="P76" s="198"/>
      <c r="Q76" s="198"/>
      <c r="R76" s="198"/>
      <c r="S76" s="198"/>
      <c r="T76" s="198"/>
      <c r="U76" s="198"/>
      <c r="V76" s="198"/>
      <c r="W76" s="198"/>
      <c r="X76" s="198"/>
      <c r="Y76" s="198"/>
      <c r="Z76" s="198"/>
      <c r="AA76" s="198"/>
      <c r="AB76" s="198"/>
      <c r="AC76" s="198"/>
      <c r="AD76" s="223"/>
      <c r="AE76" s="103"/>
      <c r="AF76" s="104"/>
    </row>
    <row r="77" spans="1:32" ht="12" customHeight="1" x14ac:dyDescent="0.2">
      <c r="A77" s="177"/>
      <c r="B77" s="162"/>
      <c r="C77" s="168" t="s">
        <v>12</v>
      </c>
      <c r="D77" s="34" t="s">
        <v>12</v>
      </c>
      <c r="E77" s="236" t="s">
        <v>13</v>
      </c>
      <c r="F77" s="34" t="s">
        <v>14</v>
      </c>
      <c r="G77" s="182" t="s">
        <v>15</v>
      </c>
      <c r="H77" s="34" t="s">
        <v>61</v>
      </c>
      <c r="I77" s="243" t="s">
        <v>72</v>
      </c>
      <c r="J77" s="168"/>
      <c r="K77" s="34" t="s">
        <v>16</v>
      </c>
      <c r="L77" s="165" t="s">
        <v>17</v>
      </c>
      <c r="M77" s="166"/>
      <c r="N77" s="167"/>
      <c r="O77" s="179"/>
      <c r="P77" s="199" t="s">
        <v>12</v>
      </c>
      <c r="Q77" s="165" t="s">
        <v>12</v>
      </c>
      <c r="R77" s="166"/>
      <c r="S77" s="167"/>
      <c r="T77" s="199" t="s">
        <v>13</v>
      </c>
      <c r="U77" s="34" t="s">
        <v>14</v>
      </c>
      <c r="V77" s="211" t="s">
        <v>15</v>
      </c>
      <c r="W77" s="182"/>
      <c r="X77" s="212"/>
      <c r="Y77" s="165" t="s">
        <v>61</v>
      </c>
      <c r="Z77" s="166"/>
      <c r="AA77" s="167"/>
      <c r="AB77" s="34" t="s">
        <v>72</v>
      </c>
      <c r="AC77" s="79" t="s">
        <v>72</v>
      </c>
      <c r="AD77" s="223"/>
      <c r="AE77" s="103"/>
      <c r="AF77" s="104"/>
    </row>
    <row r="78" spans="1:32" ht="12" customHeight="1" x14ac:dyDescent="0.2">
      <c r="A78" s="177"/>
      <c r="B78" s="163"/>
      <c r="C78" s="169"/>
      <c r="D78" s="35" t="s">
        <v>18</v>
      </c>
      <c r="E78" s="237"/>
      <c r="F78" s="36" t="s">
        <v>19</v>
      </c>
      <c r="G78" s="183"/>
      <c r="H78" s="36" t="s">
        <v>62</v>
      </c>
      <c r="I78" s="244"/>
      <c r="J78" s="169"/>
      <c r="K78" s="36" t="s">
        <v>20</v>
      </c>
      <c r="L78" s="195" t="s">
        <v>21</v>
      </c>
      <c r="M78" s="196"/>
      <c r="N78" s="197"/>
      <c r="O78" s="179"/>
      <c r="P78" s="200"/>
      <c r="Q78" s="225" t="s">
        <v>18</v>
      </c>
      <c r="R78" s="226"/>
      <c r="S78" s="227"/>
      <c r="T78" s="200"/>
      <c r="U78" s="36" t="s">
        <v>19</v>
      </c>
      <c r="V78" s="213"/>
      <c r="W78" s="183"/>
      <c r="X78" s="214"/>
      <c r="Y78" s="195" t="s">
        <v>62</v>
      </c>
      <c r="Z78" s="196"/>
      <c r="AA78" s="197"/>
      <c r="AB78" s="36"/>
      <c r="AC78" s="80" t="s">
        <v>101</v>
      </c>
      <c r="AD78" s="223"/>
      <c r="AE78" s="103"/>
      <c r="AF78" s="104"/>
    </row>
    <row r="79" spans="1:32" ht="12" customHeight="1" x14ac:dyDescent="0.2">
      <c r="A79" s="177"/>
      <c r="B79" s="163"/>
      <c r="C79" s="169"/>
      <c r="D79" s="36" t="s">
        <v>22</v>
      </c>
      <c r="E79" s="237"/>
      <c r="F79" s="36" t="s">
        <v>23</v>
      </c>
      <c r="G79" s="183"/>
      <c r="H79" s="37" t="s">
        <v>64</v>
      </c>
      <c r="I79" s="244"/>
      <c r="J79" s="169"/>
      <c r="K79" s="38">
        <f>H74</f>
        <v>7.5</v>
      </c>
      <c r="L79" s="195"/>
      <c r="M79" s="196"/>
      <c r="N79" s="197"/>
      <c r="O79" s="179"/>
      <c r="P79" s="200"/>
      <c r="Q79" s="195" t="s">
        <v>22</v>
      </c>
      <c r="R79" s="196"/>
      <c r="S79" s="197"/>
      <c r="T79" s="200"/>
      <c r="U79" s="36" t="s">
        <v>23</v>
      </c>
      <c r="V79" s="213"/>
      <c r="W79" s="183"/>
      <c r="X79" s="214"/>
      <c r="Y79" s="220" t="s">
        <v>64</v>
      </c>
      <c r="Z79" s="221"/>
      <c r="AA79" s="222"/>
      <c r="AB79" s="36"/>
      <c r="AC79" s="80" t="s">
        <v>102</v>
      </c>
      <c r="AD79" s="223"/>
      <c r="AE79" s="103"/>
      <c r="AF79" s="104"/>
    </row>
    <row r="80" spans="1:32" ht="12" customHeight="1" x14ac:dyDescent="0.2">
      <c r="A80" s="177"/>
      <c r="B80" s="164"/>
      <c r="C80" s="170"/>
      <c r="D80" s="39" t="s">
        <v>24</v>
      </c>
      <c r="E80" s="238"/>
      <c r="F80" s="39" t="s">
        <v>25</v>
      </c>
      <c r="G80" s="184"/>
      <c r="H80" s="40" t="s">
        <v>63</v>
      </c>
      <c r="I80" s="245"/>
      <c r="J80" s="170"/>
      <c r="K80" s="41">
        <f>M74</f>
        <v>25</v>
      </c>
      <c r="L80" s="203" t="s">
        <v>26</v>
      </c>
      <c r="M80" s="204"/>
      <c r="N80" s="205"/>
      <c r="O80" s="179"/>
      <c r="P80" s="201"/>
      <c r="Q80" s="217" t="s">
        <v>24</v>
      </c>
      <c r="R80" s="218"/>
      <c r="S80" s="219"/>
      <c r="T80" s="201"/>
      <c r="U80" s="39" t="s">
        <v>25</v>
      </c>
      <c r="V80" s="215"/>
      <c r="W80" s="184"/>
      <c r="X80" s="216"/>
      <c r="Y80" s="203" t="s">
        <v>63</v>
      </c>
      <c r="Z80" s="204"/>
      <c r="AA80" s="205"/>
      <c r="AB80" s="39"/>
      <c r="AC80" s="81" t="s">
        <v>104</v>
      </c>
      <c r="AD80" s="223"/>
      <c r="AE80" s="103"/>
      <c r="AF80" s="104"/>
    </row>
    <row r="81" spans="1:38" ht="12" customHeight="1" x14ac:dyDescent="0.2">
      <c r="A81" s="177"/>
      <c r="B81" s="42" t="s">
        <v>27</v>
      </c>
      <c r="C81" s="43" t="s">
        <v>88</v>
      </c>
      <c r="D81" s="43"/>
      <c r="E81" s="172" t="s">
        <v>81</v>
      </c>
      <c r="F81" s="172"/>
      <c r="G81" s="43"/>
      <c r="H81" s="43"/>
      <c r="I81" s="43" t="s">
        <v>30</v>
      </c>
      <c r="J81" s="43" t="s">
        <v>60</v>
      </c>
      <c r="K81" s="43" t="s">
        <v>31</v>
      </c>
      <c r="L81" s="186" t="s">
        <v>30</v>
      </c>
      <c r="M81" s="186"/>
      <c r="N81" s="43" t="s">
        <v>60</v>
      </c>
      <c r="O81" s="179"/>
      <c r="P81" s="82" t="s">
        <v>88</v>
      </c>
      <c r="Q81" s="206" t="s">
        <v>28</v>
      </c>
      <c r="R81" s="207"/>
      <c r="S81" s="208"/>
      <c r="T81" s="209" t="s">
        <v>81</v>
      </c>
      <c r="U81" s="210"/>
      <c r="V81" s="206" t="s">
        <v>29</v>
      </c>
      <c r="W81" s="207"/>
      <c r="X81" s="208"/>
      <c r="Y81" s="206" t="s">
        <v>29</v>
      </c>
      <c r="Z81" s="207"/>
      <c r="AA81" s="208"/>
      <c r="AB81" s="82" t="s">
        <v>103</v>
      </c>
      <c r="AC81" s="83" t="s">
        <v>30</v>
      </c>
      <c r="AD81" s="223"/>
      <c r="AE81" s="103"/>
      <c r="AF81" s="104"/>
    </row>
    <row r="82" spans="1:38" ht="22.5" customHeight="1" x14ac:dyDescent="0.45">
      <c r="A82" s="177"/>
      <c r="B82" s="57">
        <v>25</v>
      </c>
      <c r="C82" s="70"/>
      <c r="D82" s="70"/>
      <c r="E82" s="70"/>
      <c r="F82" s="70"/>
      <c r="G82" s="70"/>
      <c r="H82" s="70"/>
      <c r="I82" s="240" t="str">
        <f>IF(B67="","","Übertrag von Seite 2")</f>
        <v/>
      </c>
      <c r="J82" s="241"/>
      <c r="K82" s="242"/>
      <c r="L82" s="49"/>
      <c r="M82" s="50" t="str">
        <f>IF(AND(B67="",B99=""),"",IF(M65="","",M65))</f>
        <v/>
      </c>
      <c r="N82" s="47" t="s">
        <v>59</v>
      </c>
      <c r="O82" s="180"/>
      <c r="P82" s="70"/>
      <c r="Q82" s="70"/>
      <c r="R82" s="70"/>
      <c r="S82" s="70"/>
      <c r="T82" s="70"/>
      <c r="U82" s="70"/>
      <c r="V82" s="70"/>
      <c r="W82" s="70"/>
      <c r="X82" s="70"/>
      <c r="Y82" s="70"/>
      <c r="Z82" s="70"/>
      <c r="AA82" s="70"/>
      <c r="AB82" s="70"/>
      <c r="AC82" s="70"/>
      <c r="AD82" s="224"/>
      <c r="AE82" s="103"/>
      <c r="AF82" s="104"/>
    </row>
    <row r="83" spans="1:38" ht="22.5" customHeight="1" x14ac:dyDescent="0.45">
      <c r="A83" s="177"/>
      <c r="B83" s="57">
        <v>26</v>
      </c>
      <c r="C83" s="44" t="str">
        <f>IF(OR(AF83="",AF83=0),"",AF83)</f>
        <v/>
      </c>
      <c r="D83" s="45" t="str">
        <f>IF(OR(AG83="",AG83=0),"",AG83)</f>
        <v/>
      </c>
      <c r="E83" s="151" t="str">
        <f t="shared" ref="E83:E96" si="27">IF(OR(AH83="",AH83=0),"",AH83)</f>
        <v/>
      </c>
      <c r="F83" s="44" t="str">
        <f t="shared" ref="F83:F96" si="28">IF(OR(AI83="",AI83=0),"",AI83)</f>
        <v/>
      </c>
      <c r="G83" s="115" t="str">
        <f t="shared" ref="G83:G96" si="29">IF(OR(AJ83="",AJ83=0),"",AJ83)</f>
        <v/>
      </c>
      <c r="H83" s="115" t="str">
        <f t="shared" ref="H83:H96" si="30">IF(OR(AK83="",AK83=0),"",AK83)</f>
        <v/>
      </c>
      <c r="I83" s="46" t="str">
        <f t="shared" ref="I83:I96" si="31">IF(AL83="","",ROUNDDOWN(AL83,0))</f>
        <v/>
      </c>
      <c r="J83" s="47" t="s">
        <v>59</v>
      </c>
      <c r="K83" s="48" t="str">
        <f>IF(INDEX(C:C,83)="","",IF(INDEX(D:D,83)="X",M$16,H$16))</f>
        <v/>
      </c>
      <c r="L83" s="49"/>
      <c r="M83" s="50" t="str">
        <f>IF(AND(AF83="",AL83=""),"",IF(AND(AL83&gt;=0,E$9=""),"Name Aufsteller!",IF(AND(AL83&gt;=0,E$13=""),"Aufstellungsort!",IF(AF83=0,"Name Gerät!",IF(AND(AL83&gt;=0,AF83=""),"Name Gerät!",IF(AND(AF83&gt;0,AL83=""),"Betrag, EUR!",IF(K83="","",ROUNDDOWN(I83*K83/100,0))))))))</f>
        <v/>
      </c>
      <c r="N83" s="47" t="s">
        <v>59</v>
      </c>
      <c r="O83" s="180"/>
      <c r="Q83" s="51"/>
      <c r="R83" s="21"/>
      <c r="S83" s="51"/>
      <c r="T83" s="90"/>
      <c r="U83" s="21"/>
      <c r="V83" s="51"/>
      <c r="W83" s="116"/>
      <c r="X83" s="51"/>
      <c r="Y83" s="51"/>
      <c r="Z83" s="116"/>
      <c r="AA83" s="51"/>
      <c r="AB83" s="19"/>
      <c r="AC83" s="25" t="str">
        <f t="shared" ref="AC83:AC96" si="32">IF(AND(AF83="",AL83=""),"",IF(AND(AL83&gt;=0,E$9=""),"Name Aufsteller!",IF(AND(AL83&gt;=0,E$13=""),"Aufstellungsort!",IF(AF83=0,"Name Gerät!",IF(AND(AL83&gt;=0,AF83=""),"Name Gerät!",IF(AND(AF83&gt;0,AL83=""),"Betrag, EUR!",I83))))))</f>
        <v/>
      </c>
      <c r="AD83" s="224"/>
      <c r="AE83" s="103" t="str">
        <f t="shared" ref="AE83:AE96" si="33">M83</f>
        <v/>
      </c>
      <c r="AF83" s="104" t="str">
        <f>IF(INDEX(P:P,83)="","",INDEX(P:P,83))</f>
        <v/>
      </c>
      <c r="AG83" s="105" t="str">
        <f>IF(INDEX(R:R,83)="","",INDEX(R:R,83))</f>
        <v/>
      </c>
      <c r="AH83" s="105" t="str">
        <f>IF(INDEX(T:T,83)="","",INDEX(T:T,83))</f>
        <v/>
      </c>
      <c r="AI83" s="105" t="str">
        <f>IF(INDEX(U:U,83)="","",INDEX(U:U,83))</f>
        <v/>
      </c>
      <c r="AJ83" s="105" t="str">
        <f>IF(INDEX(W:W,83)="","",INDEX(W:W,83))</f>
        <v/>
      </c>
      <c r="AK83" s="105" t="str">
        <f>IF(INDEX(Z:Z,83)="","",INDEX(Z:Z,83))</f>
        <v/>
      </c>
      <c r="AL83" s="105" t="str">
        <f>IF(INDEX(AB:AB,83)="","",INDEX(AB:AB,83))</f>
        <v/>
      </c>
    </row>
    <row r="84" spans="1:38" ht="22.5" customHeight="1" x14ac:dyDescent="0.45">
      <c r="A84" s="177"/>
      <c r="B84" s="57">
        <v>27</v>
      </c>
      <c r="C84" s="44" t="str">
        <f t="shared" ref="C84:C89" si="34">IF(OR(AF84="",AF84=0),"",AF84)</f>
        <v/>
      </c>
      <c r="D84" s="45" t="str">
        <f t="shared" ref="D84:D89" si="35">IF(OR(AG84="",AG84=0),"",AG84)</f>
        <v/>
      </c>
      <c r="E84" s="151" t="str">
        <f t="shared" si="27"/>
        <v/>
      </c>
      <c r="F84" s="44" t="str">
        <f t="shared" si="28"/>
        <v/>
      </c>
      <c r="G84" s="115" t="str">
        <f t="shared" si="29"/>
        <v/>
      </c>
      <c r="H84" s="115" t="str">
        <f t="shared" si="30"/>
        <v/>
      </c>
      <c r="I84" s="46" t="str">
        <f t="shared" si="31"/>
        <v/>
      </c>
      <c r="J84" s="47" t="s">
        <v>59</v>
      </c>
      <c r="K84" s="48" t="str">
        <f>IF(INDEX(C:C,84)="","",IF(INDEX(D:D,84)="X",M$16,H$16))</f>
        <v/>
      </c>
      <c r="L84" s="49"/>
      <c r="M84" s="50" t="str">
        <f t="shared" ref="M84:M96" si="36">IF(AND(AF84="",AL84=""),"",IF(AND(AL84&gt;=0,E$9=""),"Name Aufsteller!",IF(AND(AL84&gt;=0,E$13=""),"Aufstellungsort!",IF(AF84=0,"Name Gerät!",IF(AND(AL84&gt;=0,AF84=""),"Name Gerät!",IF(AND(AF84&gt;0,AL84=""),"Betrag, EUR!",IF(K84="","",ROUNDDOWN(I84*K84/100,0))))))))</f>
        <v/>
      </c>
      <c r="N84" s="47" t="s">
        <v>59</v>
      </c>
      <c r="O84" s="180"/>
      <c r="Q84" s="51"/>
      <c r="R84" s="21"/>
      <c r="S84" s="51"/>
      <c r="T84" s="90"/>
      <c r="U84" s="21"/>
      <c r="V84" s="51"/>
      <c r="W84" s="116"/>
      <c r="X84" s="51"/>
      <c r="Y84" s="51"/>
      <c r="Z84" s="116"/>
      <c r="AA84" s="51"/>
      <c r="AB84" s="19"/>
      <c r="AC84" s="25" t="str">
        <f t="shared" si="32"/>
        <v/>
      </c>
      <c r="AD84" s="224"/>
      <c r="AE84" s="103" t="str">
        <f t="shared" si="33"/>
        <v/>
      </c>
      <c r="AF84" s="104" t="str">
        <f>IF(INDEX(P:P,84)="","",INDEX(P:P,84))</f>
        <v/>
      </c>
      <c r="AG84" s="105" t="str">
        <f>IF(INDEX(R:R,84)="","",INDEX(R:R,84))</f>
        <v/>
      </c>
      <c r="AH84" s="105" t="str">
        <f>IF(INDEX(T:T,84)="","",INDEX(T:T,84))</f>
        <v/>
      </c>
      <c r="AI84" s="105" t="str">
        <f>IF(INDEX(U:U,84)="","",INDEX(U:U,84))</f>
        <v/>
      </c>
      <c r="AJ84" s="105" t="str">
        <f>IF(INDEX(W:W,84)="","",INDEX(W:W,84))</f>
        <v/>
      </c>
      <c r="AK84" s="105" t="str">
        <f>IF(INDEX(Z:Z,84)="","",INDEX(Z:Z,84))</f>
        <v/>
      </c>
      <c r="AL84" s="105" t="str">
        <f>IF(INDEX(AB:AB,84)="","",INDEX(AB:AB,84))</f>
        <v/>
      </c>
    </row>
    <row r="85" spans="1:38" ht="22.5" customHeight="1" x14ac:dyDescent="0.45">
      <c r="A85" s="177"/>
      <c r="B85" s="57">
        <v>28</v>
      </c>
      <c r="C85" s="44" t="str">
        <f t="shared" si="34"/>
        <v/>
      </c>
      <c r="D85" s="45" t="str">
        <f t="shared" si="35"/>
        <v/>
      </c>
      <c r="E85" s="151" t="str">
        <f t="shared" si="27"/>
        <v/>
      </c>
      <c r="F85" s="44" t="str">
        <f t="shared" si="28"/>
        <v/>
      </c>
      <c r="G85" s="115" t="str">
        <f t="shared" si="29"/>
        <v/>
      </c>
      <c r="H85" s="115" t="str">
        <f t="shared" si="30"/>
        <v/>
      </c>
      <c r="I85" s="46" t="str">
        <f t="shared" si="31"/>
        <v/>
      </c>
      <c r="J85" s="47" t="s">
        <v>59</v>
      </c>
      <c r="K85" s="48" t="str">
        <f>IF(INDEX(C:C,85)="","",IF(INDEX(D:D,85)="X",M$16,H$16))</f>
        <v/>
      </c>
      <c r="L85" s="49"/>
      <c r="M85" s="50" t="str">
        <f t="shared" si="36"/>
        <v/>
      </c>
      <c r="N85" s="47" t="s">
        <v>59</v>
      </c>
      <c r="O85" s="180"/>
      <c r="Q85" s="51"/>
      <c r="R85" s="21"/>
      <c r="S85" s="51"/>
      <c r="T85" s="90"/>
      <c r="U85" s="21"/>
      <c r="V85" s="51"/>
      <c r="W85" s="21"/>
      <c r="X85" s="51"/>
      <c r="Y85" s="51"/>
      <c r="Z85" s="21"/>
      <c r="AA85" s="51"/>
      <c r="AB85" s="19"/>
      <c r="AC85" s="25" t="str">
        <f t="shared" si="32"/>
        <v/>
      </c>
      <c r="AD85" s="224"/>
      <c r="AE85" s="103" t="str">
        <f t="shared" si="33"/>
        <v/>
      </c>
      <c r="AF85" s="104" t="str">
        <f>IF(INDEX(P:P,85)="","",INDEX(P:P,85))</f>
        <v/>
      </c>
      <c r="AG85" s="105" t="str">
        <f>IF(INDEX(R:R,85)="","",INDEX(R:R,85))</f>
        <v/>
      </c>
      <c r="AH85" s="105" t="str">
        <f>IF(INDEX(T:T,85)="","",INDEX(T:T,85))</f>
        <v/>
      </c>
      <c r="AI85" s="105" t="str">
        <f>IF(INDEX(U:U,85)="","",INDEX(U:U,85))</f>
        <v/>
      </c>
      <c r="AJ85" s="105" t="str">
        <f>IF(INDEX(W:W,85)="","",INDEX(W:W,85))</f>
        <v/>
      </c>
      <c r="AK85" s="105" t="str">
        <f>IF(INDEX(Z:Z,85)="","",INDEX(Z:Z,85))</f>
        <v/>
      </c>
      <c r="AL85" s="105" t="str">
        <f>IF(INDEX(AB:AB,85)="","",INDEX(AB:AB,85))</f>
        <v/>
      </c>
    </row>
    <row r="86" spans="1:38" ht="22.5" customHeight="1" x14ac:dyDescent="0.45">
      <c r="A86" s="177"/>
      <c r="B86" s="57">
        <v>29</v>
      </c>
      <c r="C86" s="44" t="str">
        <f t="shared" si="34"/>
        <v/>
      </c>
      <c r="D86" s="45" t="str">
        <f t="shared" si="35"/>
        <v/>
      </c>
      <c r="E86" s="151" t="str">
        <f t="shared" si="27"/>
        <v/>
      </c>
      <c r="F86" s="44" t="str">
        <f t="shared" si="28"/>
        <v/>
      </c>
      <c r="G86" s="115" t="str">
        <f t="shared" si="29"/>
        <v/>
      </c>
      <c r="H86" s="115" t="str">
        <f t="shared" si="30"/>
        <v/>
      </c>
      <c r="I86" s="46" t="str">
        <f t="shared" si="31"/>
        <v/>
      </c>
      <c r="J86" s="47" t="s">
        <v>59</v>
      </c>
      <c r="K86" s="48" t="str">
        <f>IF(INDEX(C:C,86)="","",IF(INDEX(D:D,86)="X",M$16,H$16))</f>
        <v/>
      </c>
      <c r="L86" s="49"/>
      <c r="M86" s="50" t="str">
        <f t="shared" si="36"/>
        <v/>
      </c>
      <c r="N86" s="47" t="s">
        <v>59</v>
      </c>
      <c r="O86" s="180"/>
      <c r="Q86" s="51"/>
      <c r="R86" s="21"/>
      <c r="S86" s="51"/>
      <c r="T86" s="90"/>
      <c r="U86" s="21"/>
      <c r="V86" s="51"/>
      <c r="W86" s="21"/>
      <c r="X86" s="51"/>
      <c r="Y86" s="51"/>
      <c r="Z86" s="21"/>
      <c r="AA86" s="51"/>
      <c r="AB86" s="19"/>
      <c r="AC86" s="25" t="str">
        <f t="shared" si="32"/>
        <v/>
      </c>
      <c r="AD86" s="224"/>
      <c r="AE86" s="103" t="str">
        <f t="shared" si="33"/>
        <v/>
      </c>
      <c r="AF86" s="104" t="str">
        <f>IF(INDEX(P:P,86)="","",INDEX(P:P,86))</f>
        <v/>
      </c>
      <c r="AG86" s="105" t="str">
        <f>IF(INDEX(R:R,86)="","",INDEX(R:R,86))</f>
        <v/>
      </c>
      <c r="AH86" s="105" t="str">
        <f>IF(INDEX(T:T,86)="","",INDEX(T:T,86))</f>
        <v/>
      </c>
      <c r="AI86" s="105" t="str">
        <f>IF(INDEX(U:U,86)="","",INDEX(U:U,86))</f>
        <v/>
      </c>
      <c r="AJ86" s="105" t="str">
        <f>IF(INDEX(W:W,86)="","",INDEX(W:W,86))</f>
        <v/>
      </c>
      <c r="AK86" s="105" t="str">
        <f>IF(INDEX(Z:Z,86)="","",INDEX(Z:Z,86))</f>
        <v/>
      </c>
      <c r="AL86" s="105" t="str">
        <f>IF(INDEX(AB:AB,86)="","",INDEX(AB:AB,86))</f>
        <v/>
      </c>
    </row>
    <row r="87" spans="1:38" ht="22.5" customHeight="1" x14ac:dyDescent="0.45">
      <c r="A87" s="177"/>
      <c r="B87" s="57">
        <v>30</v>
      </c>
      <c r="C87" s="44" t="str">
        <f t="shared" si="34"/>
        <v/>
      </c>
      <c r="D87" s="45" t="str">
        <f t="shared" si="35"/>
        <v/>
      </c>
      <c r="E87" s="151" t="str">
        <f t="shared" si="27"/>
        <v/>
      </c>
      <c r="F87" s="44" t="str">
        <f t="shared" si="28"/>
        <v/>
      </c>
      <c r="G87" s="115" t="str">
        <f t="shared" si="29"/>
        <v/>
      </c>
      <c r="H87" s="115" t="str">
        <f t="shared" si="30"/>
        <v/>
      </c>
      <c r="I87" s="46" t="str">
        <f t="shared" si="31"/>
        <v/>
      </c>
      <c r="J87" s="47" t="s">
        <v>59</v>
      </c>
      <c r="K87" s="48" t="str">
        <f>IF(INDEX(C:C,87)="","",IF(INDEX(D:D,87)="X",M$16,H$16))</f>
        <v/>
      </c>
      <c r="L87" s="49"/>
      <c r="M87" s="50" t="str">
        <f t="shared" si="36"/>
        <v/>
      </c>
      <c r="N87" s="47" t="s">
        <v>59</v>
      </c>
      <c r="O87" s="180"/>
      <c r="Q87" s="51"/>
      <c r="R87" s="21"/>
      <c r="S87" s="51"/>
      <c r="T87" s="90"/>
      <c r="U87" s="21"/>
      <c r="V87" s="51"/>
      <c r="W87" s="21"/>
      <c r="X87" s="51"/>
      <c r="Y87" s="51"/>
      <c r="Z87" s="21"/>
      <c r="AA87" s="51"/>
      <c r="AB87" s="19"/>
      <c r="AC87" s="25" t="str">
        <f t="shared" si="32"/>
        <v/>
      </c>
      <c r="AD87" s="224"/>
      <c r="AE87" s="103" t="str">
        <f t="shared" si="33"/>
        <v/>
      </c>
      <c r="AF87" s="104" t="str">
        <f>IF(INDEX(P:P,87)="","",INDEX(P:P,87))</f>
        <v/>
      </c>
      <c r="AG87" s="105" t="str">
        <f>IF(INDEX(R:R,87)="","",INDEX(R:R,87))</f>
        <v/>
      </c>
      <c r="AH87" s="105" t="str">
        <f>IF(INDEX(T:T,87)="","",INDEX(T:T,87))</f>
        <v/>
      </c>
      <c r="AI87" s="105" t="str">
        <f>IF(INDEX(U:U,87)="","",INDEX(U:U,87))</f>
        <v/>
      </c>
      <c r="AJ87" s="105" t="str">
        <f>IF(INDEX(W:W,87)="","",INDEX(W:W,87))</f>
        <v/>
      </c>
      <c r="AK87" s="105" t="str">
        <f>IF(INDEX(Z:Z,87)="","",INDEX(Z:Z,87))</f>
        <v/>
      </c>
      <c r="AL87" s="105" t="str">
        <f>IF(INDEX(AB:AB,87)="","",INDEX(AB:AB,87))</f>
        <v/>
      </c>
    </row>
    <row r="88" spans="1:38" ht="22.5" customHeight="1" x14ac:dyDescent="0.45">
      <c r="A88" s="177"/>
      <c r="B88" s="57">
        <v>31</v>
      </c>
      <c r="C88" s="44" t="str">
        <f t="shared" si="34"/>
        <v/>
      </c>
      <c r="D88" s="45" t="str">
        <f t="shared" si="35"/>
        <v/>
      </c>
      <c r="E88" s="151" t="str">
        <f t="shared" si="27"/>
        <v/>
      </c>
      <c r="F88" s="44" t="str">
        <f t="shared" si="28"/>
        <v/>
      </c>
      <c r="G88" s="115" t="str">
        <f t="shared" si="29"/>
        <v/>
      </c>
      <c r="H88" s="115" t="str">
        <f t="shared" si="30"/>
        <v/>
      </c>
      <c r="I88" s="46" t="str">
        <f t="shared" si="31"/>
        <v/>
      </c>
      <c r="J88" s="47" t="s">
        <v>59</v>
      </c>
      <c r="K88" s="48" t="str">
        <f>IF(INDEX(C:C,88)="","",IF(INDEX(D:D,88)="X",M$16,H$16))</f>
        <v/>
      </c>
      <c r="L88" s="49"/>
      <c r="M88" s="50" t="str">
        <f t="shared" si="36"/>
        <v/>
      </c>
      <c r="N88" s="47" t="s">
        <v>59</v>
      </c>
      <c r="O88" s="180"/>
      <c r="Q88" s="51"/>
      <c r="R88" s="21"/>
      <c r="S88" s="51"/>
      <c r="T88" s="90"/>
      <c r="U88" s="21"/>
      <c r="V88" s="51"/>
      <c r="W88" s="21"/>
      <c r="X88" s="51"/>
      <c r="Y88" s="51"/>
      <c r="Z88" s="21"/>
      <c r="AA88" s="51"/>
      <c r="AB88" s="19"/>
      <c r="AC88" s="25" t="str">
        <f t="shared" si="32"/>
        <v/>
      </c>
      <c r="AD88" s="224"/>
      <c r="AE88" s="103" t="str">
        <f t="shared" si="33"/>
        <v/>
      </c>
      <c r="AF88" s="104" t="str">
        <f>IF(INDEX(P:P,88)="","",INDEX(P:P,88))</f>
        <v/>
      </c>
      <c r="AG88" s="105" t="str">
        <f>IF(INDEX(R:R,88)="","",INDEX(R:R,88))</f>
        <v/>
      </c>
      <c r="AH88" s="105" t="str">
        <f>IF(INDEX(T:T,88)="","",INDEX(T:T,88))</f>
        <v/>
      </c>
      <c r="AI88" s="105" t="str">
        <f>IF(INDEX(U:U,88)="","",INDEX(U:U,88))</f>
        <v/>
      </c>
      <c r="AJ88" s="105" t="str">
        <f>IF(INDEX(W:W,88)="","",INDEX(W:W,88))</f>
        <v/>
      </c>
      <c r="AK88" s="105" t="str">
        <f>IF(INDEX(Z:Z,88)="","",INDEX(Z:Z,88))</f>
        <v/>
      </c>
      <c r="AL88" s="105" t="str">
        <f>IF(INDEX(AB:AB,88)="","",INDEX(AB:AB,88))</f>
        <v/>
      </c>
    </row>
    <row r="89" spans="1:38" ht="22.5" customHeight="1" x14ac:dyDescent="0.45">
      <c r="A89" s="177"/>
      <c r="B89" s="57">
        <v>32</v>
      </c>
      <c r="C89" s="44" t="str">
        <f t="shared" si="34"/>
        <v/>
      </c>
      <c r="D89" s="45" t="str">
        <f t="shared" si="35"/>
        <v/>
      </c>
      <c r="E89" s="151" t="str">
        <f t="shared" si="27"/>
        <v/>
      </c>
      <c r="F89" s="44" t="str">
        <f t="shared" si="28"/>
        <v/>
      </c>
      <c r="G89" s="115" t="str">
        <f t="shared" si="29"/>
        <v/>
      </c>
      <c r="H89" s="115" t="str">
        <f t="shared" si="30"/>
        <v/>
      </c>
      <c r="I89" s="46" t="str">
        <f t="shared" si="31"/>
        <v/>
      </c>
      <c r="J89" s="47" t="s">
        <v>59</v>
      </c>
      <c r="K89" s="48" t="str">
        <f>IF(INDEX(C:C,89)="","",IF(INDEX(D:D,89)="X",M$16,H$16))</f>
        <v/>
      </c>
      <c r="L89" s="49"/>
      <c r="M89" s="50" t="str">
        <f t="shared" si="36"/>
        <v/>
      </c>
      <c r="N89" s="47" t="s">
        <v>59</v>
      </c>
      <c r="O89" s="180"/>
      <c r="Q89" s="51"/>
      <c r="R89" s="21"/>
      <c r="S89" s="51"/>
      <c r="T89" s="90"/>
      <c r="U89" s="21"/>
      <c r="V89" s="51"/>
      <c r="W89" s="21"/>
      <c r="X89" s="51"/>
      <c r="Y89" s="51"/>
      <c r="Z89" s="21"/>
      <c r="AA89" s="51"/>
      <c r="AB89" s="19"/>
      <c r="AC89" s="25" t="str">
        <f t="shared" si="32"/>
        <v/>
      </c>
      <c r="AD89" s="224"/>
      <c r="AE89" s="103" t="str">
        <f t="shared" si="33"/>
        <v/>
      </c>
      <c r="AF89" s="104" t="str">
        <f>IF(INDEX(P:P,89)="","",INDEX(P:P,89))</f>
        <v/>
      </c>
      <c r="AG89" s="105" t="str">
        <f>IF(INDEX(R:R,89)="","",INDEX(R:R,89))</f>
        <v/>
      </c>
      <c r="AH89" s="105" t="str">
        <f>IF(INDEX(T:T,89)="","",INDEX(T:T,89))</f>
        <v/>
      </c>
      <c r="AI89" s="105" t="str">
        <f>IF(INDEX(U:U,89)="","",INDEX(U:U,89))</f>
        <v/>
      </c>
      <c r="AJ89" s="105" t="str">
        <f>IF(INDEX(W:W,89)="","",INDEX(W:W,89))</f>
        <v/>
      </c>
      <c r="AK89" s="105" t="str">
        <f>IF(INDEX(Z:Z,89)="","",INDEX(Z:Z,89))</f>
        <v/>
      </c>
      <c r="AL89" s="105" t="str">
        <f>IF(INDEX(AB:AB,89)="","",INDEX(AB:AB,89))</f>
        <v/>
      </c>
    </row>
    <row r="90" spans="1:38" ht="22.5" customHeight="1" x14ac:dyDescent="0.45">
      <c r="A90" s="177"/>
      <c r="B90" s="57">
        <v>33</v>
      </c>
      <c r="C90" s="44" t="str">
        <f>IF(OR(AF90="",AF90=0),"",AF90)</f>
        <v/>
      </c>
      <c r="D90" s="45" t="str">
        <f>IF(OR(AG90="",AG90=0),"",AG90)</f>
        <v/>
      </c>
      <c r="E90" s="151" t="str">
        <f t="shared" si="27"/>
        <v/>
      </c>
      <c r="F90" s="44" t="str">
        <f t="shared" si="28"/>
        <v/>
      </c>
      <c r="G90" s="115" t="str">
        <f t="shared" si="29"/>
        <v/>
      </c>
      <c r="H90" s="115" t="str">
        <f t="shared" si="30"/>
        <v/>
      </c>
      <c r="I90" s="46" t="str">
        <f t="shared" si="31"/>
        <v/>
      </c>
      <c r="J90" s="47" t="s">
        <v>59</v>
      </c>
      <c r="K90" s="48" t="str">
        <f>IF(INDEX(C:C,90)="","",IF(INDEX(D:D,90)="X",M$16,H$16))</f>
        <v/>
      </c>
      <c r="L90" s="49"/>
      <c r="M90" s="50" t="str">
        <f t="shared" si="36"/>
        <v/>
      </c>
      <c r="N90" s="47" t="s">
        <v>59</v>
      </c>
      <c r="O90" s="180"/>
      <c r="Q90" s="51"/>
      <c r="R90" s="21"/>
      <c r="S90" s="51"/>
      <c r="T90" s="90"/>
      <c r="U90" s="21"/>
      <c r="V90" s="51"/>
      <c r="W90" s="21"/>
      <c r="X90" s="51"/>
      <c r="Y90" s="51"/>
      <c r="Z90" s="21"/>
      <c r="AA90" s="51"/>
      <c r="AB90" s="19"/>
      <c r="AC90" s="25" t="str">
        <f t="shared" si="32"/>
        <v/>
      </c>
      <c r="AD90" s="224"/>
      <c r="AE90" s="103" t="str">
        <f t="shared" si="33"/>
        <v/>
      </c>
      <c r="AF90" s="104" t="str">
        <f>IF(INDEX(P:P,90)="","",INDEX(P:P,90))</f>
        <v/>
      </c>
      <c r="AG90" s="105" t="str">
        <f>IF(INDEX(R:R,90)="","",INDEX(R:R,90))</f>
        <v/>
      </c>
      <c r="AH90" s="105" t="str">
        <f>IF(INDEX(T:T,90)="","",INDEX(T:T,90))</f>
        <v/>
      </c>
      <c r="AI90" s="105" t="str">
        <f>IF(INDEX(U:U,90)="","",INDEX(U:U,90))</f>
        <v/>
      </c>
      <c r="AJ90" s="105" t="str">
        <f>IF(INDEX(W:W,90)="","",INDEX(W:W,90))</f>
        <v/>
      </c>
      <c r="AK90" s="105" t="str">
        <f>IF(INDEX(Z:Z,90)="","",INDEX(Z:Z,90))</f>
        <v/>
      </c>
      <c r="AL90" s="105" t="str">
        <f>IF(INDEX(AB:AB,90)="","",INDEX(AB:AB,90))</f>
        <v/>
      </c>
    </row>
    <row r="91" spans="1:38" ht="22.5" customHeight="1" x14ac:dyDescent="0.45">
      <c r="A91" s="177"/>
      <c r="B91" s="57">
        <v>34</v>
      </c>
      <c r="C91" s="44" t="str">
        <f t="shared" ref="C91:C96" si="37">IF(OR(AF91="",AF91=0),"",AF91)</f>
        <v/>
      </c>
      <c r="D91" s="45" t="str">
        <f t="shared" ref="D91:D96" si="38">IF(OR(AG91="",AG91=0),"",AG91)</f>
        <v/>
      </c>
      <c r="E91" s="151" t="str">
        <f t="shared" si="27"/>
        <v/>
      </c>
      <c r="F91" s="44" t="str">
        <f t="shared" si="28"/>
        <v/>
      </c>
      <c r="G91" s="115" t="str">
        <f t="shared" si="29"/>
        <v/>
      </c>
      <c r="H91" s="115" t="str">
        <f t="shared" si="30"/>
        <v/>
      </c>
      <c r="I91" s="46" t="str">
        <f t="shared" si="31"/>
        <v/>
      </c>
      <c r="J91" s="47" t="s">
        <v>59</v>
      </c>
      <c r="K91" s="48" t="str">
        <f>IF(INDEX(C:C,91)="","",IF(INDEX(D:D,91)="X",M$16,H$16))</f>
        <v/>
      </c>
      <c r="L91" s="49"/>
      <c r="M91" s="50" t="str">
        <f t="shared" si="36"/>
        <v/>
      </c>
      <c r="N91" s="47" t="s">
        <v>59</v>
      </c>
      <c r="O91" s="180"/>
      <c r="Q91" s="51"/>
      <c r="R91" s="21"/>
      <c r="S91" s="51"/>
      <c r="T91" s="90"/>
      <c r="U91" s="21"/>
      <c r="V91" s="51"/>
      <c r="W91" s="116"/>
      <c r="X91" s="51"/>
      <c r="Y91" s="51"/>
      <c r="Z91" s="116"/>
      <c r="AA91" s="51"/>
      <c r="AB91" s="19"/>
      <c r="AC91" s="25" t="str">
        <f t="shared" si="32"/>
        <v/>
      </c>
      <c r="AD91" s="224"/>
      <c r="AE91" s="103" t="str">
        <f t="shared" si="33"/>
        <v/>
      </c>
      <c r="AF91" s="104" t="str">
        <f>IF(INDEX(P:P,91)="","",INDEX(P:P,91))</f>
        <v/>
      </c>
      <c r="AG91" s="105" t="str">
        <f>IF(INDEX(R:R,91)="","",INDEX(R:R,91))</f>
        <v/>
      </c>
      <c r="AH91" s="105" t="str">
        <f>IF(INDEX(T:T,91)="","",INDEX(T:T,91))</f>
        <v/>
      </c>
      <c r="AI91" s="105" t="str">
        <f>IF(INDEX(U:U,91)="","",INDEX(U:U,91))</f>
        <v/>
      </c>
      <c r="AJ91" s="105" t="str">
        <f>IF(INDEX(W:W,91)="","",INDEX(W:W,91))</f>
        <v/>
      </c>
      <c r="AK91" s="105" t="str">
        <f>IF(INDEX(Z:Z,91)="","",INDEX(Z:Z,91))</f>
        <v/>
      </c>
      <c r="AL91" s="105" t="str">
        <f>IF(INDEX(AB:AB,91)="","",INDEX(AB:AB,91))</f>
        <v/>
      </c>
    </row>
    <row r="92" spans="1:38" ht="22.5" customHeight="1" x14ac:dyDescent="0.45">
      <c r="A92" s="177"/>
      <c r="B92" s="57">
        <v>35</v>
      </c>
      <c r="C92" s="44" t="str">
        <f t="shared" si="37"/>
        <v/>
      </c>
      <c r="D92" s="45" t="str">
        <f t="shared" si="38"/>
        <v/>
      </c>
      <c r="E92" s="151" t="str">
        <f t="shared" si="27"/>
        <v/>
      </c>
      <c r="F92" s="44" t="str">
        <f t="shared" si="28"/>
        <v/>
      </c>
      <c r="G92" s="115" t="str">
        <f t="shared" si="29"/>
        <v/>
      </c>
      <c r="H92" s="115" t="str">
        <f t="shared" si="30"/>
        <v/>
      </c>
      <c r="I92" s="46" t="str">
        <f t="shared" si="31"/>
        <v/>
      </c>
      <c r="J92" s="47" t="s">
        <v>59</v>
      </c>
      <c r="K92" s="48" t="str">
        <f>IF(INDEX(C:C,92)="","",IF(INDEX(D:D,92)="X",M$16,H$16))</f>
        <v/>
      </c>
      <c r="L92" s="49"/>
      <c r="M92" s="50" t="str">
        <f t="shared" si="36"/>
        <v/>
      </c>
      <c r="N92" s="47" t="s">
        <v>59</v>
      </c>
      <c r="O92" s="180"/>
      <c r="Q92" s="51"/>
      <c r="R92" s="21"/>
      <c r="S92" s="51"/>
      <c r="T92" s="90"/>
      <c r="U92" s="21"/>
      <c r="V92" s="51"/>
      <c r="W92" s="21"/>
      <c r="X92" s="51"/>
      <c r="Y92" s="51"/>
      <c r="Z92" s="21"/>
      <c r="AA92" s="51"/>
      <c r="AB92" s="19"/>
      <c r="AC92" s="25" t="str">
        <f t="shared" si="32"/>
        <v/>
      </c>
      <c r="AD92" s="224"/>
      <c r="AE92" s="103" t="str">
        <f t="shared" si="33"/>
        <v/>
      </c>
      <c r="AF92" s="104" t="str">
        <f>IF(INDEX(P:P,92)="","",INDEX(P:P,92))</f>
        <v/>
      </c>
      <c r="AG92" s="105" t="str">
        <f>IF(INDEX(R:R,92)="","",INDEX(R:R,92))</f>
        <v/>
      </c>
      <c r="AH92" s="105" t="str">
        <f>IF(INDEX(T:T,92)="","",INDEX(T:T,92))</f>
        <v/>
      </c>
      <c r="AI92" s="105" t="str">
        <f>IF(INDEX(U:U,92)="","",INDEX(U:U,92))</f>
        <v/>
      </c>
      <c r="AJ92" s="105" t="str">
        <f>IF(INDEX(W:W,92)="","",INDEX(W:W,92))</f>
        <v/>
      </c>
      <c r="AK92" s="105" t="str">
        <f>IF(INDEX(Z:Z,92)="","",INDEX(Z:Z,92))</f>
        <v/>
      </c>
      <c r="AL92" s="105" t="str">
        <f>IF(INDEX(AB:AB,92)="","",INDEX(AB:AB,92))</f>
        <v/>
      </c>
    </row>
    <row r="93" spans="1:38" ht="22.5" customHeight="1" x14ac:dyDescent="0.45">
      <c r="A93" s="177"/>
      <c r="B93" s="57">
        <v>36</v>
      </c>
      <c r="C93" s="44" t="str">
        <f t="shared" si="37"/>
        <v/>
      </c>
      <c r="D93" s="45" t="str">
        <f t="shared" si="38"/>
        <v/>
      </c>
      <c r="E93" s="151" t="str">
        <f t="shared" si="27"/>
        <v/>
      </c>
      <c r="F93" s="44" t="str">
        <f t="shared" si="28"/>
        <v/>
      </c>
      <c r="G93" s="115" t="str">
        <f t="shared" si="29"/>
        <v/>
      </c>
      <c r="H93" s="115" t="str">
        <f t="shared" si="30"/>
        <v/>
      </c>
      <c r="I93" s="46" t="str">
        <f t="shared" si="31"/>
        <v/>
      </c>
      <c r="J93" s="47" t="s">
        <v>59</v>
      </c>
      <c r="K93" s="48" t="str">
        <f>IF(INDEX(C:C,93)="","",IF(INDEX(D:D,93)="X",M$16,H$16))</f>
        <v/>
      </c>
      <c r="L93" s="49"/>
      <c r="M93" s="50" t="str">
        <f t="shared" si="36"/>
        <v/>
      </c>
      <c r="N93" s="47" t="s">
        <v>59</v>
      </c>
      <c r="O93" s="180"/>
      <c r="Q93" s="51"/>
      <c r="R93" s="21"/>
      <c r="S93" s="51"/>
      <c r="T93" s="90"/>
      <c r="U93" s="21"/>
      <c r="V93" s="51"/>
      <c r="W93" s="21"/>
      <c r="X93" s="51"/>
      <c r="Y93" s="51"/>
      <c r="Z93" s="21"/>
      <c r="AA93" s="51"/>
      <c r="AB93" s="19"/>
      <c r="AC93" s="25" t="str">
        <f t="shared" si="32"/>
        <v/>
      </c>
      <c r="AD93" s="224"/>
      <c r="AE93" s="103" t="str">
        <f t="shared" si="33"/>
        <v/>
      </c>
      <c r="AF93" s="104" t="str">
        <f>IF(INDEX(P:P,93)="","",INDEX(P:P,93))</f>
        <v/>
      </c>
      <c r="AG93" s="105" t="str">
        <f>IF(INDEX(R:R,93)="","",INDEX(R:R,93))</f>
        <v/>
      </c>
      <c r="AH93" s="105" t="str">
        <f>IF(INDEX(T:T,93)="","",INDEX(T:T,93))</f>
        <v/>
      </c>
      <c r="AI93" s="105" t="str">
        <f>IF(INDEX(U:U,93)="","",INDEX(U:U,93))</f>
        <v/>
      </c>
      <c r="AJ93" s="105" t="str">
        <f>IF(INDEX(W:W,93)="","",INDEX(W:W,93))</f>
        <v/>
      </c>
      <c r="AK93" s="105" t="str">
        <f>IF(INDEX(Z:Z,93)="","",INDEX(Z:Z,93))</f>
        <v/>
      </c>
      <c r="AL93" s="105" t="str">
        <f>IF(INDEX(AB:AB,93)="","",INDEX(AB:AB,93))</f>
        <v/>
      </c>
    </row>
    <row r="94" spans="1:38" ht="22.5" customHeight="1" x14ac:dyDescent="0.45">
      <c r="A94" s="177"/>
      <c r="B94" s="57">
        <v>37</v>
      </c>
      <c r="C94" s="44" t="str">
        <f t="shared" si="37"/>
        <v/>
      </c>
      <c r="D94" s="45" t="str">
        <f t="shared" si="38"/>
        <v/>
      </c>
      <c r="E94" s="151" t="str">
        <f t="shared" si="27"/>
        <v/>
      </c>
      <c r="F94" s="44" t="str">
        <f t="shared" si="28"/>
        <v/>
      </c>
      <c r="G94" s="115" t="str">
        <f t="shared" si="29"/>
        <v/>
      </c>
      <c r="H94" s="115" t="str">
        <f t="shared" si="30"/>
        <v/>
      </c>
      <c r="I94" s="46" t="str">
        <f t="shared" si="31"/>
        <v/>
      </c>
      <c r="J94" s="47" t="s">
        <v>59</v>
      </c>
      <c r="K94" s="48" t="str">
        <f>IF(INDEX(C:C,94)="","",IF(INDEX(D:D,94)="X",M$16,H$16))</f>
        <v/>
      </c>
      <c r="L94" s="49"/>
      <c r="M94" s="50" t="str">
        <f t="shared" si="36"/>
        <v/>
      </c>
      <c r="N94" s="47" t="s">
        <v>59</v>
      </c>
      <c r="O94" s="180"/>
      <c r="Q94" s="51"/>
      <c r="R94" s="21"/>
      <c r="S94" s="51"/>
      <c r="T94" s="90"/>
      <c r="U94" s="21"/>
      <c r="V94" s="51"/>
      <c r="W94" s="21"/>
      <c r="X94" s="51"/>
      <c r="Y94" s="51"/>
      <c r="Z94" s="21"/>
      <c r="AA94" s="51"/>
      <c r="AB94" s="19"/>
      <c r="AC94" s="25" t="str">
        <f t="shared" si="32"/>
        <v/>
      </c>
      <c r="AD94" s="224"/>
      <c r="AE94" s="103" t="str">
        <f t="shared" si="33"/>
        <v/>
      </c>
      <c r="AF94" s="104" t="str">
        <f>IF(INDEX(P:P,94)="","",INDEX(P:P,94))</f>
        <v/>
      </c>
      <c r="AG94" s="105" t="str">
        <f>IF(INDEX(R:R,94)="","",INDEX(R:R,94))</f>
        <v/>
      </c>
      <c r="AH94" s="105" t="str">
        <f>IF(INDEX(T:T,94)="","",INDEX(T:T,94))</f>
        <v/>
      </c>
      <c r="AI94" s="105" t="str">
        <f>IF(INDEX(U:U,94)="","",INDEX(U:U,94))</f>
        <v/>
      </c>
      <c r="AJ94" s="105" t="str">
        <f>IF(INDEX(W:W,94)="","",INDEX(W:W,94))</f>
        <v/>
      </c>
      <c r="AK94" s="105" t="str">
        <f>IF(INDEX(Z:Z,94)="","",INDEX(Z:Z,94))</f>
        <v/>
      </c>
      <c r="AL94" s="105" t="str">
        <f>IF(INDEX(AB:AB,94)="","",INDEX(AB:AB,94))</f>
        <v/>
      </c>
    </row>
    <row r="95" spans="1:38" ht="22.5" customHeight="1" x14ac:dyDescent="0.45">
      <c r="A95" s="177"/>
      <c r="B95" s="57">
        <v>38</v>
      </c>
      <c r="C95" s="44" t="str">
        <f t="shared" si="37"/>
        <v/>
      </c>
      <c r="D95" s="45" t="str">
        <f t="shared" si="38"/>
        <v/>
      </c>
      <c r="E95" s="151" t="str">
        <f t="shared" si="27"/>
        <v/>
      </c>
      <c r="F95" s="44" t="str">
        <f t="shared" si="28"/>
        <v/>
      </c>
      <c r="G95" s="115" t="str">
        <f t="shared" si="29"/>
        <v/>
      </c>
      <c r="H95" s="115" t="str">
        <f t="shared" si="30"/>
        <v/>
      </c>
      <c r="I95" s="46" t="str">
        <f t="shared" si="31"/>
        <v/>
      </c>
      <c r="J95" s="47" t="s">
        <v>59</v>
      </c>
      <c r="K95" s="48" t="str">
        <f>IF(INDEX(C:C,95)="","",IF(INDEX(D:D,95)="X",M$16,H$16))</f>
        <v/>
      </c>
      <c r="L95" s="49"/>
      <c r="M95" s="50" t="str">
        <f t="shared" si="36"/>
        <v/>
      </c>
      <c r="N95" s="47" t="s">
        <v>59</v>
      </c>
      <c r="O95" s="180"/>
      <c r="Q95" s="51"/>
      <c r="R95" s="21"/>
      <c r="S95" s="51"/>
      <c r="T95" s="90"/>
      <c r="U95" s="21"/>
      <c r="V95" s="51"/>
      <c r="W95" s="21"/>
      <c r="X95" s="51"/>
      <c r="Y95" s="51"/>
      <c r="Z95" s="21"/>
      <c r="AA95" s="51"/>
      <c r="AB95" s="19"/>
      <c r="AC95" s="25" t="str">
        <f t="shared" si="32"/>
        <v/>
      </c>
      <c r="AD95" s="224"/>
      <c r="AE95" s="103" t="str">
        <f t="shared" si="33"/>
        <v/>
      </c>
      <c r="AF95" s="104" t="str">
        <f>IF(INDEX(P:P,95)="","",INDEX(P:P,95))</f>
        <v/>
      </c>
      <c r="AG95" s="105" t="str">
        <f>IF(INDEX(R:R,95)="","",INDEX(R:R,95))</f>
        <v/>
      </c>
      <c r="AH95" s="105" t="str">
        <f>IF(INDEX(T:T,95)="","",INDEX(T:T,95))</f>
        <v/>
      </c>
      <c r="AI95" s="105" t="str">
        <f>IF(INDEX(U:U,95)="","",INDEX(U:U,95))</f>
        <v/>
      </c>
      <c r="AJ95" s="105" t="str">
        <f>IF(INDEX(W:W,95)="","",INDEX(W:W,95))</f>
        <v/>
      </c>
      <c r="AK95" s="105" t="str">
        <f>IF(INDEX(Z:Z,95)="","",INDEX(Z:Z,95))</f>
        <v/>
      </c>
      <c r="AL95" s="105" t="str">
        <f>IF(INDEX(AB:AB,95)="","",INDEX(AB:AB,95))</f>
        <v/>
      </c>
    </row>
    <row r="96" spans="1:38" ht="22.5" customHeight="1" thickBot="1" x14ac:dyDescent="0.5">
      <c r="A96" s="177"/>
      <c r="B96" s="57">
        <v>39</v>
      </c>
      <c r="C96" s="44" t="str">
        <f t="shared" si="37"/>
        <v/>
      </c>
      <c r="D96" s="45" t="str">
        <f t="shared" si="38"/>
        <v/>
      </c>
      <c r="E96" s="151" t="str">
        <f t="shared" si="27"/>
        <v/>
      </c>
      <c r="F96" s="44" t="str">
        <f t="shared" si="28"/>
        <v/>
      </c>
      <c r="G96" s="115" t="str">
        <f t="shared" si="29"/>
        <v/>
      </c>
      <c r="H96" s="115" t="str">
        <f t="shared" si="30"/>
        <v/>
      </c>
      <c r="I96" s="46" t="str">
        <f t="shared" si="31"/>
        <v/>
      </c>
      <c r="J96" s="47" t="s">
        <v>59</v>
      </c>
      <c r="K96" s="48" t="str">
        <f>IF(INDEX(C:C,96)="","",IF(INDEX(D:D,96)="X",M$16,H$16))</f>
        <v/>
      </c>
      <c r="L96" s="49"/>
      <c r="M96" s="50" t="str">
        <f t="shared" si="36"/>
        <v/>
      </c>
      <c r="N96" s="47" t="s">
        <v>59</v>
      </c>
      <c r="O96" s="180"/>
      <c r="P96" s="24"/>
      <c r="Q96" s="51"/>
      <c r="R96" s="21"/>
      <c r="S96" s="51"/>
      <c r="T96" s="90"/>
      <c r="U96" s="21"/>
      <c r="V96" s="51"/>
      <c r="W96" s="116"/>
      <c r="X96" s="51"/>
      <c r="Y96" s="51"/>
      <c r="Z96" s="116"/>
      <c r="AA96" s="51"/>
      <c r="AB96" s="19"/>
      <c r="AC96" s="25" t="str">
        <f t="shared" si="32"/>
        <v/>
      </c>
      <c r="AD96" s="224"/>
      <c r="AE96" s="103" t="str">
        <f t="shared" si="33"/>
        <v/>
      </c>
      <c r="AF96" s="104" t="str">
        <f>IF(INDEX(P:P,96)="","",INDEX(P:P,96))</f>
        <v/>
      </c>
      <c r="AG96" s="105" t="str">
        <f>IF(INDEX(R:R,96)="","",INDEX(R:R,96))</f>
        <v/>
      </c>
      <c r="AH96" s="105" t="str">
        <f>IF(INDEX(T:T,96)="","",INDEX(T:T,96))</f>
        <v/>
      </c>
      <c r="AI96" s="105" t="str">
        <f>IF(INDEX(U:U,96)="","",INDEX(U:U,96))</f>
        <v/>
      </c>
      <c r="AJ96" s="105" t="str">
        <f>IF(INDEX(W:W,96)="","",INDEX(W:W,96))</f>
        <v/>
      </c>
      <c r="AK96" s="105" t="str">
        <f>IF(INDEX(Z:Z,96)="","",INDEX(Z:Z,96))</f>
        <v/>
      </c>
      <c r="AL96" s="105" t="str">
        <f>IF(INDEX(AB:AB,96)="","",INDEX(AB:AB,96))</f>
        <v/>
      </c>
    </row>
    <row r="97" spans="1:32" ht="22.5" customHeight="1" thickBot="1" x14ac:dyDescent="0.25">
      <c r="A97" s="177"/>
      <c r="B97" s="55">
        <v>40</v>
      </c>
      <c r="C97" s="158" t="str">
        <f>IF(AND(B$67="",B$99=""),"",IF(B$99="","Festzusetzender Steuerbetrag, Summe Spalte 9, Zeilen 25 - 39, bitte Betrag eintragen","Summe Spalte 9, Zeilen 25 - 39, bitte Betrag eintragen"))</f>
        <v/>
      </c>
      <c r="D97" s="159"/>
      <c r="E97" s="159"/>
      <c r="F97" s="159"/>
      <c r="G97" s="159"/>
      <c r="H97" s="159"/>
      <c r="I97" s="234" t="str">
        <f>IF(B99="","","Übertrag auf Seite 4")</f>
        <v/>
      </c>
      <c r="J97" s="234"/>
      <c r="K97" s="235"/>
      <c r="L97" s="52"/>
      <c r="M97" s="53" t="str">
        <f>IF(AND(AF83="",AF84="",AF85="",AF86="",AF87="",AF88="",AF89="",AF90="",AF91="",AF92="",AF93="",AF94="",AF95="",AF96="",B67="",B99=""),"",SUM(M82:M96))</f>
        <v/>
      </c>
      <c r="N97" s="54" t="s">
        <v>59</v>
      </c>
      <c r="O97" s="179"/>
      <c r="P97" s="192" t="s">
        <v>108</v>
      </c>
      <c r="Q97" s="192"/>
      <c r="R97" s="192"/>
      <c r="S97" s="192"/>
      <c r="T97" s="192"/>
      <c r="U97" s="84"/>
      <c r="V97" s="84"/>
      <c r="W97" s="84"/>
      <c r="X97" s="84"/>
      <c r="Y97" s="84"/>
      <c r="Z97" s="84"/>
      <c r="AA97" s="84"/>
      <c r="AB97" s="84"/>
      <c r="AC97" s="85" t="s">
        <v>105</v>
      </c>
      <c r="AD97" s="223"/>
      <c r="AE97" s="103"/>
      <c r="AF97" s="104"/>
    </row>
    <row r="98" spans="1:32" ht="18" customHeight="1" x14ac:dyDescent="0.2">
      <c r="A98" s="176"/>
      <c r="B98" s="27"/>
      <c r="C98" s="154" t="str">
        <f>IF(AND(B$67="",B$99=""),"",IF(B$99="",AF98,""))</f>
        <v/>
      </c>
      <c r="D98" s="154"/>
      <c r="E98" s="154"/>
      <c r="F98" s="154"/>
      <c r="G98" s="154"/>
      <c r="H98" s="156" t="str">
        <f>IF(AND(B$99=""),H130,"")</f>
        <v>Unterschrift bitte auf Blatt "Zusammenstellung" Seite 2!</v>
      </c>
      <c r="I98" s="156"/>
      <c r="J98" s="156"/>
      <c r="K98" s="156"/>
      <c r="L98" s="156"/>
      <c r="M98" s="156"/>
      <c r="N98" s="156"/>
      <c r="O98" s="179"/>
      <c r="P98" s="198"/>
      <c r="Q98" s="198"/>
      <c r="R98" s="198"/>
      <c r="S98" s="198"/>
      <c r="T98" s="198"/>
      <c r="U98" s="198"/>
      <c r="V98" s="198"/>
      <c r="W98" s="198"/>
      <c r="X98" s="198"/>
      <c r="Y98" s="198"/>
      <c r="Z98" s="198"/>
      <c r="AA98" s="198"/>
      <c r="AB98" s="198"/>
      <c r="AC98" s="198"/>
      <c r="AD98" s="223"/>
      <c r="AE98" s="103"/>
      <c r="AF98" s="104" t="s">
        <v>83</v>
      </c>
    </row>
    <row r="99" spans="1:32" ht="24" customHeight="1" x14ac:dyDescent="0.2">
      <c r="A99" s="176"/>
      <c r="B99" s="155" t="str">
        <f>IF(AND(AF115="",AF116="",AF117="",AF118="",AF119="",AF120="",AF121="",AF122="",AF123="",AF124="",AF125="",AF126="",AF127="",AF128=""),"","Seite 4")</f>
        <v/>
      </c>
      <c r="C99" s="155"/>
      <c r="D99" s="155"/>
      <c r="E99" s="155"/>
      <c r="F99" s="155"/>
      <c r="G99" s="155"/>
      <c r="H99" s="155"/>
      <c r="I99" s="155"/>
      <c r="J99" s="155"/>
      <c r="K99" s="155"/>
      <c r="L99" s="155"/>
      <c r="M99" s="155"/>
      <c r="N99" s="155"/>
      <c r="O99" s="176"/>
      <c r="P99" s="198"/>
      <c r="Q99" s="198"/>
      <c r="R99" s="198"/>
      <c r="S99" s="198"/>
      <c r="T99" s="198"/>
      <c r="U99" s="198"/>
      <c r="V99" s="198"/>
      <c r="W99" s="198"/>
      <c r="X99" s="198"/>
      <c r="Y99" s="198"/>
      <c r="Z99" s="198"/>
      <c r="AA99" s="198"/>
      <c r="AB99" s="198"/>
      <c r="AC99" s="198"/>
      <c r="AD99" s="223"/>
      <c r="AE99" s="103"/>
      <c r="AF99" s="104"/>
    </row>
    <row r="100" spans="1:32" ht="15.75" customHeight="1" x14ac:dyDescent="0.2">
      <c r="A100" s="176"/>
      <c r="B100" s="157" t="s">
        <v>38</v>
      </c>
      <c r="C100" s="157"/>
      <c r="D100" s="157"/>
      <c r="E100" s="173" t="s">
        <v>39</v>
      </c>
      <c r="F100" s="173"/>
      <c r="G100" s="187" t="str">
        <f>IF(B99="","",G$8)</f>
        <v/>
      </c>
      <c r="H100" s="188"/>
      <c r="I100" s="249" t="s">
        <v>32</v>
      </c>
      <c r="J100" s="249"/>
      <c r="K100" s="187" t="str">
        <f>IF(B99="","",K$8)</f>
        <v/>
      </c>
      <c r="L100" s="188"/>
      <c r="M100" s="191"/>
      <c r="N100" s="191"/>
      <c r="O100" s="176"/>
      <c r="P100" s="198"/>
      <c r="Q100" s="198"/>
      <c r="R100" s="198"/>
      <c r="S100" s="198"/>
      <c r="T100" s="198"/>
      <c r="U100" s="198"/>
      <c r="V100" s="198"/>
      <c r="W100" s="198"/>
      <c r="X100" s="198"/>
      <c r="Y100" s="198"/>
      <c r="Z100" s="198"/>
      <c r="AA100" s="198"/>
      <c r="AB100" s="198"/>
      <c r="AC100" s="198"/>
      <c r="AD100" s="223"/>
      <c r="AE100" s="103"/>
      <c r="AF100" s="104"/>
    </row>
    <row r="101" spans="1:32" ht="15.75" customHeight="1" x14ac:dyDescent="0.2">
      <c r="A101" s="176"/>
      <c r="B101" s="157" t="s">
        <v>33</v>
      </c>
      <c r="C101" s="157"/>
      <c r="D101" s="157"/>
      <c r="E101" s="173"/>
      <c r="F101" s="173"/>
      <c r="G101" s="189"/>
      <c r="H101" s="190"/>
      <c r="I101" s="249"/>
      <c r="J101" s="249"/>
      <c r="K101" s="189"/>
      <c r="L101" s="190"/>
      <c r="M101" s="191"/>
      <c r="N101" s="191"/>
      <c r="O101" s="176"/>
      <c r="P101" s="198"/>
      <c r="Q101" s="198"/>
      <c r="R101" s="198"/>
      <c r="S101" s="198"/>
      <c r="T101" s="198"/>
      <c r="U101" s="198"/>
      <c r="V101" s="198"/>
      <c r="W101" s="198"/>
      <c r="X101" s="198"/>
      <c r="Y101" s="198"/>
      <c r="Z101" s="198"/>
      <c r="AA101" s="198"/>
      <c r="AB101" s="198"/>
      <c r="AC101" s="198"/>
      <c r="AD101" s="223"/>
      <c r="AE101" s="103"/>
      <c r="AF101" s="104"/>
    </row>
    <row r="102" spans="1:32" ht="14.25" customHeight="1" x14ac:dyDescent="0.2">
      <c r="A102" s="176"/>
      <c r="B102" s="160" t="s">
        <v>4</v>
      </c>
      <c r="C102" s="160"/>
      <c r="D102" s="160"/>
      <c r="E102" s="160"/>
      <c r="F102" s="160"/>
      <c r="G102" s="160"/>
      <c r="H102" s="160"/>
      <c r="I102" s="160"/>
      <c r="J102" s="160"/>
      <c r="K102" s="160"/>
      <c r="L102" s="160"/>
      <c r="M102" s="160"/>
      <c r="N102" s="160"/>
      <c r="O102" s="176"/>
      <c r="P102" s="198"/>
      <c r="Q102" s="198"/>
      <c r="R102" s="198"/>
      <c r="S102" s="198"/>
      <c r="T102" s="198"/>
      <c r="U102" s="198"/>
      <c r="V102" s="198"/>
      <c r="W102" s="198"/>
      <c r="X102" s="198"/>
      <c r="Y102" s="198"/>
      <c r="Z102" s="198"/>
      <c r="AA102" s="198"/>
      <c r="AB102" s="198"/>
      <c r="AC102" s="198"/>
      <c r="AD102" s="223"/>
      <c r="AE102" s="103"/>
      <c r="AF102" s="104"/>
    </row>
    <row r="103" spans="1:32" ht="24" customHeight="1" x14ac:dyDescent="0.2">
      <c r="A103" s="176"/>
      <c r="B103" s="157" t="s">
        <v>35</v>
      </c>
      <c r="C103" s="157"/>
      <c r="D103" s="157"/>
      <c r="E103" s="185" t="str">
        <f>IF(B99="","",E$13)</f>
        <v/>
      </c>
      <c r="F103" s="185"/>
      <c r="G103" s="185"/>
      <c r="H103" s="89"/>
      <c r="I103" s="161" t="s">
        <v>3</v>
      </c>
      <c r="J103" s="161"/>
      <c r="K103" s="246" t="str">
        <f>IF(B99="","",K$6)</f>
        <v/>
      </c>
      <c r="L103" s="247" t="str">
        <f>IF(J115="","",IF(L77&gt;0,L77,""))</f>
        <v>Zahlungs-</v>
      </c>
      <c r="M103" s="247" t="str">
        <f>IF(K115="","",IF(M77&gt;0,M77,""))</f>
        <v/>
      </c>
      <c r="N103" s="248" t="str">
        <f>IF(L115="","",IF(N77&gt;0,N77,""))</f>
        <v/>
      </c>
      <c r="O103" s="176"/>
      <c r="P103" s="87"/>
      <c r="Q103" s="87"/>
      <c r="R103" s="87"/>
      <c r="S103" s="87"/>
      <c r="T103" s="87"/>
      <c r="U103" s="78"/>
      <c r="V103" s="87"/>
      <c r="W103" s="87"/>
      <c r="X103" s="87"/>
      <c r="Y103" s="87"/>
      <c r="Z103" s="87"/>
      <c r="AA103" s="87"/>
      <c r="AB103" s="87"/>
      <c r="AC103" s="87"/>
      <c r="AD103" s="223"/>
      <c r="AE103" s="103"/>
      <c r="AF103" s="104"/>
    </row>
    <row r="104" spans="1:32" ht="19.5" customHeight="1" x14ac:dyDescent="0.2">
      <c r="A104" s="176"/>
      <c r="B104" s="181"/>
      <c r="C104" s="181"/>
      <c r="D104" s="181"/>
      <c r="E104" s="231" t="s">
        <v>40</v>
      </c>
      <c r="F104" s="231"/>
      <c r="G104" s="231"/>
      <c r="H104" s="231"/>
      <c r="I104" s="231"/>
      <c r="J104" s="231"/>
      <c r="K104" s="231"/>
      <c r="L104" s="231"/>
      <c r="M104" s="231"/>
      <c r="N104" s="231"/>
      <c r="O104" s="176"/>
      <c r="P104" s="198"/>
      <c r="Q104" s="198"/>
      <c r="R104" s="198"/>
      <c r="S104" s="198"/>
      <c r="T104" s="198"/>
      <c r="U104" s="198"/>
      <c r="V104" s="198"/>
      <c r="W104" s="198"/>
      <c r="X104" s="198"/>
      <c r="Y104" s="198"/>
      <c r="Z104" s="198"/>
      <c r="AA104" s="198"/>
      <c r="AB104" s="198"/>
      <c r="AC104" s="198"/>
      <c r="AD104" s="223"/>
      <c r="AE104" s="103"/>
      <c r="AF104" s="104"/>
    </row>
    <row r="105" spans="1:32" ht="18.75" customHeight="1" x14ac:dyDescent="0.2">
      <c r="A105" s="176"/>
      <c r="B105" s="154" t="s">
        <v>9</v>
      </c>
      <c r="C105" s="154"/>
      <c r="D105" s="154"/>
      <c r="E105" s="154" t="s">
        <v>66</v>
      </c>
      <c r="F105" s="154"/>
      <c r="G105" s="154"/>
      <c r="H105" s="154"/>
      <c r="I105" s="154"/>
      <c r="J105" s="154"/>
      <c r="K105" s="154"/>
      <c r="L105" s="154"/>
      <c r="M105" s="154"/>
      <c r="N105" s="154"/>
      <c r="O105" s="176"/>
      <c r="P105" s="198"/>
      <c r="Q105" s="198"/>
      <c r="R105" s="198"/>
      <c r="S105" s="198"/>
      <c r="T105" s="198"/>
      <c r="U105" s="198"/>
      <c r="V105" s="198"/>
      <c r="W105" s="198"/>
      <c r="X105" s="198"/>
      <c r="Y105" s="198"/>
      <c r="Z105" s="198"/>
      <c r="AA105" s="198"/>
      <c r="AB105" s="198"/>
      <c r="AC105" s="198"/>
      <c r="AD105" s="223"/>
      <c r="AE105" s="103"/>
      <c r="AF105" s="104"/>
    </row>
    <row r="106" spans="1:32" ht="14.25" customHeight="1" x14ac:dyDescent="0.25">
      <c r="A106" s="176"/>
      <c r="B106" s="157" t="s">
        <v>67</v>
      </c>
      <c r="C106" s="157"/>
      <c r="D106" s="157"/>
      <c r="E106" s="157" t="s">
        <v>68</v>
      </c>
      <c r="F106" s="157"/>
      <c r="G106" s="30" t="s">
        <v>69</v>
      </c>
      <c r="H106" s="31">
        <f>H74</f>
        <v>7.5</v>
      </c>
      <c r="I106" s="27" t="s">
        <v>70</v>
      </c>
      <c r="J106" s="27"/>
      <c r="K106" s="27"/>
      <c r="L106" s="27" t="s">
        <v>71</v>
      </c>
      <c r="M106" s="171">
        <f>M74</f>
        <v>25</v>
      </c>
      <c r="N106" s="171"/>
      <c r="O106" s="176"/>
      <c r="P106" s="198"/>
      <c r="Q106" s="198"/>
      <c r="R106" s="198"/>
      <c r="S106" s="198"/>
      <c r="T106" s="198"/>
      <c r="U106" s="198"/>
      <c r="V106" s="198"/>
      <c r="W106" s="198"/>
      <c r="X106" s="198"/>
      <c r="Y106" s="198"/>
      <c r="Z106" s="198"/>
      <c r="AA106" s="198"/>
      <c r="AB106" s="198"/>
      <c r="AC106" s="198"/>
      <c r="AD106" s="223"/>
      <c r="AE106" s="103"/>
      <c r="AF106" s="104"/>
    </row>
    <row r="107" spans="1:32" ht="12.6" customHeight="1" x14ac:dyDescent="0.2">
      <c r="A107" s="176"/>
      <c r="B107" s="160" t="s">
        <v>10</v>
      </c>
      <c r="C107" s="160"/>
      <c r="D107" s="160"/>
      <c r="E107" s="161" t="s">
        <v>100</v>
      </c>
      <c r="F107" s="161"/>
      <c r="G107" s="161"/>
      <c r="H107" s="161"/>
      <c r="I107" s="161"/>
      <c r="J107" s="161"/>
      <c r="K107" s="161"/>
      <c r="L107" s="161"/>
      <c r="M107" s="161"/>
      <c r="N107" s="161"/>
      <c r="O107" s="176"/>
      <c r="P107" s="87"/>
      <c r="Q107" s="87"/>
      <c r="R107" s="87"/>
      <c r="S107" s="87"/>
      <c r="T107" s="87"/>
      <c r="U107" s="78"/>
      <c r="V107" s="87"/>
      <c r="W107" s="87"/>
      <c r="X107" s="87"/>
      <c r="Y107" s="87"/>
      <c r="Z107" s="87"/>
      <c r="AA107" s="87"/>
      <c r="AB107" s="87"/>
      <c r="AC107" s="87"/>
      <c r="AD107" s="223"/>
      <c r="AE107" s="103"/>
      <c r="AF107" s="104"/>
    </row>
    <row r="108" spans="1:32" ht="12" customHeight="1" x14ac:dyDescent="0.15">
      <c r="A108" s="177"/>
      <c r="B108" s="32" t="s">
        <v>11</v>
      </c>
      <c r="C108" s="32">
        <v>1</v>
      </c>
      <c r="D108" s="33">
        <v>2</v>
      </c>
      <c r="E108" s="32">
        <v>3</v>
      </c>
      <c r="F108" s="33">
        <v>4</v>
      </c>
      <c r="G108" s="32">
        <v>5</v>
      </c>
      <c r="H108" s="33">
        <v>6</v>
      </c>
      <c r="I108" s="239">
        <v>7</v>
      </c>
      <c r="J108" s="239"/>
      <c r="K108" s="33">
        <v>8</v>
      </c>
      <c r="L108" s="232">
        <v>9</v>
      </c>
      <c r="M108" s="232"/>
      <c r="N108" s="232"/>
      <c r="O108" s="179"/>
      <c r="P108" s="198"/>
      <c r="Q108" s="198"/>
      <c r="R108" s="198"/>
      <c r="S108" s="198"/>
      <c r="T108" s="198"/>
      <c r="U108" s="198"/>
      <c r="V108" s="198"/>
      <c r="W108" s="198"/>
      <c r="X108" s="198"/>
      <c r="Y108" s="198"/>
      <c r="Z108" s="198"/>
      <c r="AA108" s="198"/>
      <c r="AB108" s="198"/>
      <c r="AC108" s="198"/>
      <c r="AD108" s="223"/>
      <c r="AE108" s="103"/>
      <c r="AF108" s="104"/>
    </row>
    <row r="109" spans="1:32" ht="12" customHeight="1" x14ac:dyDescent="0.2">
      <c r="A109" s="177"/>
      <c r="B109" s="162"/>
      <c r="C109" s="168" t="s">
        <v>12</v>
      </c>
      <c r="D109" s="34" t="s">
        <v>12</v>
      </c>
      <c r="E109" s="236" t="s">
        <v>13</v>
      </c>
      <c r="F109" s="34" t="s">
        <v>14</v>
      </c>
      <c r="G109" s="182" t="s">
        <v>15</v>
      </c>
      <c r="H109" s="34" t="s">
        <v>61</v>
      </c>
      <c r="I109" s="243" t="s">
        <v>72</v>
      </c>
      <c r="J109" s="168"/>
      <c r="K109" s="34" t="s">
        <v>16</v>
      </c>
      <c r="L109" s="165" t="s">
        <v>17</v>
      </c>
      <c r="M109" s="166"/>
      <c r="N109" s="167"/>
      <c r="O109" s="179"/>
      <c r="P109" s="199" t="s">
        <v>12</v>
      </c>
      <c r="Q109" s="165" t="s">
        <v>12</v>
      </c>
      <c r="R109" s="166"/>
      <c r="S109" s="167"/>
      <c r="T109" s="199" t="s">
        <v>13</v>
      </c>
      <c r="U109" s="34" t="s">
        <v>14</v>
      </c>
      <c r="V109" s="211" t="s">
        <v>15</v>
      </c>
      <c r="W109" s="182"/>
      <c r="X109" s="212"/>
      <c r="Y109" s="165" t="s">
        <v>61</v>
      </c>
      <c r="Z109" s="166"/>
      <c r="AA109" s="167"/>
      <c r="AB109" s="34" t="s">
        <v>72</v>
      </c>
      <c r="AC109" s="79" t="s">
        <v>72</v>
      </c>
      <c r="AD109" s="223"/>
      <c r="AE109" s="103"/>
      <c r="AF109" s="104"/>
    </row>
    <row r="110" spans="1:32" ht="12" customHeight="1" x14ac:dyDescent="0.2">
      <c r="A110" s="177"/>
      <c r="B110" s="163"/>
      <c r="C110" s="169"/>
      <c r="D110" s="35" t="s">
        <v>18</v>
      </c>
      <c r="E110" s="237"/>
      <c r="F110" s="36" t="s">
        <v>19</v>
      </c>
      <c r="G110" s="183"/>
      <c r="H110" s="36" t="s">
        <v>62</v>
      </c>
      <c r="I110" s="244"/>
      <c r="J110" s="169"/>
      <c r="K110" s="36" t="s">
        <v>20</v>
      </c>
      <c r="L110" s="195" t="s">
        <v>21</v>
      </c>
      <c r="M110" s="196"/>
      <c r="N110" s="197"/>
      <c r="O110" s="179"/>
      <c r="P110" s="200"/>
      <c r="Q110" s="225" t="s">
        <v>18</v>
      </c>
      <c r="R110" s="226"/>
      <c r="S110" s="227"/>
      <c r="T110" s="200"/>
      <c r="U110" s="36" t="s">
        <v>19</v>
      </c>
      <c r="V110" s="213"/>
      <c r="W110" s="183"/>
      <c r="X110" s="214"/>
      <c r="Y110" s="195" t="s">
        <v>62</v>
      </c>
      <c r="Z110" s="196"/>
      <c r="AA110" s="197"/>
      <c r="AB110" s="36"/>
      <c r="AC110" s="80" t="s">
        <v>101</v>
      </c>
      <c r="AD110" s="223"/>
      <c r="AE110" s="103"/>
      <c r="AF110" s="104"/>
    </row>
    <row r="111" spans="1:32" ht="12" customHeight="1" x14ac:dyDescent="0.2">
      <c r="A111" s="177"/>
      <c r="B111" s="163"/>
      <c r="C111" s="169"/>
      <c r="D111" s="36" t="s">
        <v>22</v>
      </c>
      <c r="E111" s="237"/>
      <c r="F111" s="36" t="s">
        <v>23</v>
      </c>
      <c r="G111" s="183"/>
      <c r="H111" s="37" t="s">
        <v>64</v>
      </c>
      <c r="I111" s="244"/>
      <c r="J111" s="169"/>
      <c r="K111" s="38">
        <f>H106</f>
        <v>7.5</v>
      </c>
      <c r="L111" s="195"/>
      <c r="M111" s="196"/>
      <c r="N111" s="197"/>
      <c r="O111" s="179"/>
      <c r="P111" s="200"/>
      <c r="Q111" s="195" t="s">
        <v>22</v>
      </c>
      <c r="R111" s="196"/>
      <c r="S111" s="197"/>
      <c r="T111" s="200"/>
      <c r="U111" s="36" t="s">
        <v>23</v>
      </c>
      <c r="V111" s="213"/>
      <c r="W111" s="183"/>
      <c r="X111" s="214"/>
      <c r="Y111" s="220" t="s">
        <v>64</v>
      </c>
      <c r="Z111" s="221"/>
      <c r="AA111" s="222"/>
      <c r="AB111" s="36"/>
      <c r="AC111" s="80" t="s">
        <v>102</v>
      </c>
      <c r="AD111" s="223"/>
      <c r="AE111" s="103"/>
      <c r="AF111" s="104"/>
    </row>
    <row r="112" spans="1:32" ht="12" customHeight="1" x14ac:dyDescent="0.2">
      <c r="A112" s="177"/>
      <c r="B112" s="164"/>
      <c r="C112" s="170"/>
      <c r="D112" s="39" t="s">
        <v>24</v>
      </c>
      <c r="E112" s="238"/>
      <c r="F112" s="39" t="s">
        <v>25</v>
      </c>
      <c r="G112" s="184"/>
      <c r="H112" s="40" t="s">
        <v>63</v>
      </c>
      <c r="I112" s="245"/>
      <c r="J112" s="170"/>
      <c r="K112" s="41">
        <f>M106</f>
        <v>25</v>
      </c>
      <c r="L112" s="203" t="s">
        <v>26</v>
      </c>
      <c r="M112" s="204"/>
      <c r="N112" s="205"/>
      <c r="O112" s="179"/>
      <c r="P112" s="201"/>
      <c r="Q112" s="217" t="s">
        <v>24</v>
      </c>
      <c r="R112" s="218"/>
      <c r="S112" s="219"/>
      <c r="T112" s="201"/>
      <c r="U112" s="39" t="s">
        <v>25</v>
      </c>
      <c r="V112" s="215"/>
      <c r="W112" s="184"/>
      <c r="X112" s="216"/>
      <c r="Y112" s="203" t="s">
        <v>63</v>
      </c>
      <c r="Z112" s="204"/>
      <c r="AA112" s="205"/>
      <c r="AB112" s="39"/>
      <c r="AC112" s="81" t="s">
        <v>104</v>
      </c>
      <c r="AD112" s="223"/>
      <c r="AE112" s="103"/>
      <c r="AF112" s="104"/>
    </row>
    <row r="113" spans="1:38" ht="12" customHeight="1" x14ac:dyDescent="0.2">
      <c r="A113" s="177"/>
      <c r="B113" s="42" t="s">
        <v>27</v>
      </c>
      <c r="C113" s="43" t="s">
        <v>88</v>
      </c>
      <c r="D113" s="43"/>
      <c r="E113" s="172" t="s">
        <v>81</v>
      </c>
      <c r="F113" s="172"/>
      <c r="G113" s="43"/>
      <c r="H113" s="43"/>
      <c r="I113" s="43" t="s">
        <v>30</v>
      </c>
      <c r="J113" s="43" t="s">
        <v>60</v>
      </c>
      <c r="K113" s="43" t="s">
        <v>31</v>
      </c>
      <c r="L113" s="186" t="s">
        <v>30</v>
      </c>
      <c r="M113" s="186"/>
      <c r="N113" s="43" t="s">
        <v>60</v>
      </c>
      <c r="O113" s="179"/>
      <c r="P113" s="82" t="s">
        <v>88</v>
      </c>
      <c r="Q113" s="206" t="s">
        <v>28</v>
      </c>
      <c r="R113" s="207"/>
      <c r="S113" s="208"/>
      <c r="T113" s="209" t="s">
        <v>81</v>
      </c>
      <c r="U113" s="210"/>
      <c r="V113" s="206" t="s">
        <v>29</v>
      </c>
      <c r="W113" s="207"/>
      <c r="X113" s="208"/>
      <c r="Y113" s="206" t="s">
        <v>29</v>
      </c>
      <c r="Z113" s="207"/>
      <c r="AA113" s="208"/>
      <c r="AB113" s="82" t="s">
        <v>103</v>
      </c>
      <c r="AC113" s="83" t="s">
        <v>30</v>
      </c>
      <c r="AD113" s="223"/>
      <c r="AE113" s="103"/>
      <c r="AF113" s="104"/>
    </row>
    <row r="114" spans="1:38" ht="22.5" customHeight="1" x14ac:dyDescent="0.45">
      <c r="A114" s="177"/>
      <c r="B114" s="57">
        <v>41</v>
      </c>
      <c r="C114" s="70"/>
      <c r="D114" s="70"/>
      <c r="E114" s="70"/>
      <c r="F114" s="70"/>
      <c r="G114" s="70"/>
      <c r="H114" s="70"/>
      <c r="I114" s="240" t="str">
        <f>IF(B99="","","Übertrag von Seite 3")</f>
        <v/>
      </c>
      <c r="J114" s="241"/>
      <c r="K114" s="242"/>
      <c r="L114" s="49"/>
      <c r="M114" s="50" t="str">
        <f>IF(B99="","",IF(M97="","",M97))</f>
        <v/>
      </c>
      <c r="N114" s="47" t="s">
        <v>59</v>
      </c>
      <c r="O114" s="180"/>
      <c r="P114" s="70"/>
      <c r="Q114" s="70"/>
      <c r="R114" s="70"/>
      <c r="S114" s="70"/>
      <c r="T114" s="70"/>
      <c r="U114" s="70"/>
      <c r="V114" s="70"/>
      <c r="W114" s="70"/>
      <c r="X114" s="70"/>
      <c r="Y114" s="70"/>
      <c r="Z114" s="70"/>
      <c r="AA114" s="70"/>
      <c r="AB114" s="70"/>
      <c r="AC114" s="70"/>
      <c r="AD114" s="224"/>
      <c r="AE114" s="103"/>
      <c r="AF114" s="104"/>
    </row>
    <row r="115" spans="1:38" ht="22.5" customHeight="1" x14ac:dyDescent="0.45">
      <c r="A115" s="177"/>
      <c r="B115" s="57">
        <v>42</v>
      </c>
      <c r="C115" s="44" t="str">
        <f>IF(OR(AF115="",AF115=0),"",AF115)</f>
        <v/>
      </c>
      <c r="D115" s="45" t="str">
        <f>IF(OR(AG115="",AG115=0),"",AG115)</f>
        <v/>
      </c>
      <c r="E115" s="151" t="str">
        <f t="shared" ref="E115:E128" si="39">IF(OR(AH115="",AH115=0),"",AH115)</f>
        <v/>
      </c>
      <c r="F115" s="44" t="str">
        <f t="shared" ref="F115:F128" si="40">IF(OR(AI115="",AI115=0),"",AI115)</f>
        <v/>
      </c>
      <c r="G115" s="115" t="str">
        <f t="shared" ref="G115:G128" si="41">IF(OR(AJ115="",AJ115=0),"",AJ115)</f>
        <v/>
      </c>
      <c r="H115" s="115" t="str">
        <f t="shared" ref="H115:H128" si="42">IF(OR(AK115="",AK115=0),"",AK115)</f>
        <v/>
      </c>
      <c r="I115" s="46" t="str">
        <f t="shared" ref="I115:I128" si="43">IF(AL115="","",ROUNDDOWN(AL115,0))</f>
        <v/>
      </c>
      <c r="J115" s="47" t="s">
        <v>59</v>
      </c>
      <c r="K115" s="48" t="str">
        <f>IF(INDEX(C:C,115)="","",IF(INDEX(D:D,115)="X",M$16,H$16))</f>
        <v/>
      </c>
      <c r="L115" s="49"/>
      <c r="M115" s="50" t="str">
        <f>IF(AND(AF115="",AL115=""),"",IF(AND(AL115&gt;=0,E$9=""),"Name Aufsteller!",IF(AND(AL115&gt;=0,E$13=""),"Aufstellungsort!",IF(AF115=0,"Name Gerät!",IF(AND(AL115&gt;=0,AF115=""),"Name Gerät!",IF(AND(AF115&gt;0,AL115=""),"Betrag, EUR!",IF(K115="","",ROUNDDOWN(I115*K115/100,0))))))))</f>
        <v/>
      </c>
      <c r="N115" s="47" t="s">
        <v>59</v>
      </c>
      <c r="O115" s="180"/>
      <c r="P115" s="24"/>
      <c r="Q115" s="51"/>
      <c r="S115" s="51"/>
      <c r="T115" s="90"/>
      <c r="U115" s="21"/>
      <c r="V115" s="51"/>
      <c r="W115" s="116"/>
      <c r="X115" s="51"/>
      <c r="Y115" s="51"/>
      <c r="Z115" s="116"/>
      <c r="AA115" s="51"/>
      <c r="AB115" s="19"/>
      <c r="AC115" s="25" t="str">
        <f t="shared" ref="AC115:AC128" si="44">IF(AND(AF115="",AL115=""),"",IF(AND(AL115&gt;=0,E$9=""),"Name Aufsteller!",IF(AND(AL115&gt;=0,E$13=""),"Aufstellungsort!",IF(AF115=0,"Name Gerät!",IF(AND(AL115&gt;=0,AF115=""),"Name Gerät!",IF(AND(AF115&gt;0,AL115=""),"Betrag, EUR!",I115))))))</f>
        <v/>
      </c>
      <c r="AD115" s="224"/>
      <c r="AE115" s="103" t="str">
        <f t="shared" ref="AE115:AE128" si="45">M115</f>
        <v/>
      </c>
      <c r="AF115" s="104" t="str">
        <f>IF(INDEX(P:P,115)="","",INDEX(P:P,115))</f>
        <v/>
      </c>
      <c r="AG115" s="105" t="str">
        <f>IF(INDEX(R:R,115)="","",INDEX(R:R,115))</f>
        <v/>
      </c>
      <c r="AH115" s="105" t="str">
        <f>IF(INDEX(T:T,115)="","",INDEX(T:T,115))</f>
        <v/>
      </c>
      <c r="AI115" s="105" t="str">
        <f>IF(INDEX(U:U,115)="","",INDEX(U:U,115))</f>
        <v/>
      </c>
      <c r="AJ115" s="105" t="str">
        <f>IF(INDEX(W:W,115)="","",INDEX(W:W,115))</f>
        <v/>
      </c>
      <c r="AK115" s="105" t="str">
        <f>IF(INDEX(Z:Z,115)="","",INDEX(Z:Z,115))</f>
        <v/>
      </c>
      <c r="AL115" s="105" t="str">
        <f>IF(INDEX(AB:AB,115)="","",INDEX(AB:AB,115))</f>
        <v/>
      </c>
    </row>
    <row r="116" spans="1:38" ht="22.5" customHeight="1" x14ac:dyDescent="0.45">
      <c r="A116" s="177"/>
      <c r="B116" s="57">
        <v>43</v>
      </c>
      <c r="C116" s="44" t="str">
        <f t="shared" ref="C116:C121" si="46">IF(OR(AF116="",AF116=0),"",AF116)</f>
        <v/>
      </c>
      <c r="D116" s="45" t="str">
        <f t="shared" ref="D116:D121" si="47">IF(OR(AG116="",AG116=0),"",AG116)</f>
        <v/>
      </c>
      <c r="E116" s="151" t="str">
        <f t="shared" si="39"/>
        <v/>
      </c>
      <c r="F116" s="44" t="str">
        <f t="shared" si="40"/>
        <v/>
      </c>
      <c r="G116" s="115" t="str">
        <f t="shared" si="41"/>
        <v/>
      </c>
      <c r="H116" s="115" t="str">
        <f t="shared" si="42"/>
        <v/>
      </c>
      <c r="I116" s="46" t="str">
        <f t="shared" si="43"/>
        <v/>
      </c>
      <c r="J116" s="47" t="s">
        <v>59</v>
      </c>
      <c r="K116" s="48" t="str">
        <f>IF(INDEX(C:C,116)="","",IF(INDEX(D:D,116)="X",M$16,H$16))</f>
        <v/>
      </c>
      <c r="L116" s="49"/>
      <c r="M116" s="50" t="str">
        <f t="shared" ref="M116:M128" si="48">IF(AND(AF116="",AL116=""),"",IF(AND(AL116&gt;=0,E$9=""),"Name Aufsteller!",IF(AND(AL116&gt;=0,E$13=""),"Aufstellungsort!",IF(AF116=0,"Name Gerät!",IF(AND(AL116&gt;=0,AF116=""),"Name Gerät!",IF(AND(AF116&gt;0,AL116=""),"Betrag, EUR!",IF(K116="","",ROUNDDOWN(I116*K116/100,0))))))))</f>
        <v/>
      </c>
      <c r="N116" s="47" t="s">
        <v>59</v>
      </c>
      <c r="O116" s="180"/>
      <c r="P116" s="24"/>
      <c r="Q116" s="51"/>
      <c r="R116" s="21"/>
      <c r="S116" s="51"/>
      <c r="T116" s="90"/>
      <c r="U116" s="21"/>
      <c r="V116" s="51"/>
      <c r="W116" s="21"/>
      <c r="X116" s="51"/>
      <c r="Y116" s="51"/>
      <c r="Z116" s="21"/>
      <c r="AA116" s="51"/>
      <c r="AB116" s="19"/>
      <c r="AC116" s="25" t="str">
        <f t="shared" si="44"/>
        <v/>
      </c>
      <c r="AD116" s="224"/>
      <c r="AE116" s="103" t="str">
        <f t="shared" si="45"/>
        <v/>
      </c>
      <c r="AF116" s="104" t="str">
        <f>IF(INDEX(P:P,116)="","",INDEX(P:P,116))</f>
        <v/>
      </c>
      <c r="AG116" s="105" t="str">
        <f>IF(INDEX(R:R,116)="","",INDEX(R:R,116))</f>
        <v/>
      </c>
      <c r="AH116" s="105" t="str">
        <f>IF(INDEX(T:T,116)="","",INDEX(T:T,116))</f>
        <v/>
      </c>
      <c r="AI116" s="105" t="str">
        <f>IF(INDEX(U:U,116)="","",INDEX(U:U,116))</f>
        <v/>
      </c>
      <c r="AJ116" s="105" t="str">
        <f>IF(INDEX(W:W,116)="","",INDEX(W:W,116))</f>
        <v/>
      </c>
      <c r="AK116" s="105" t="str">
        <f>IF(INDEX(Z:Z,116)="","",INDEX(Z:Z,116))</f>
        <v/>
      </c>
      <c r="AL116" s="105" t="str">
        <f>IF(INDEX(AB:AB,116)="","",INDEX(AB:AB,116))</f>
        <v/>
      </c>
    </row>
    <row r="117" spans="1:38" ht="22.5" customHeight="1" x14ac:dyDescent="0.45">
      <c r="A117" s="177"/>
      <c r="B117" s="57">
        <v>44</v>
      </c>
      <c r="C117" s="44" t="str">
        <f t="shared" si="46"/>
        <v/>
      </c>
      <c r="D117" s="45" t="str">
        <f t="shared" si="47"/>
        <v/>
      </c>
      <c r="E117" s="151" t="str">
        <f t="shared" si="39"/>
        <v/>
      </c>
      <c r="F117" s="44" t="str">
        <f t="shared" si="40"/>
        <v/>
      </c>
      <c r="G117" s="115" t="str">
        <f t="shared" si="41"/>
        <v/>
      </c>
      <c r="H117" s="115" t="str">
        <f t="shared" si="42"/>
        <v/>
      </c>
      <c r="I117" s="46" t="str">
        <f t="shared" si="43"/>
        <v/>
      </c>
      <c r="J117" s="47" t="s">
        <v>59</v>
      </c>
      <c r="K117" s="48" t="str">
        <f>IF(INDEX(C:C,117)="","",IF(INDEX(D:D,117)="X",M$16,H$16))</f>
        <v/>
      </c>
      <c r="L117" s="49"/>
      <c r="M117" s="50" t="str">
        <f t="shared" si="48"/>
        <v/>
      </c>
      <c r="N117" s="47" t="s">
        <v>59</v>
      </c>
      <c r="O117" s="180"/>
      <c r="P117" s="24"/>
      <c r="Q117" s="51"/>
      <c r="R117" s="21"/>
      <c r="S117" s="51"/>
      <c r="T117" s="90"/>
      <c r="U117" s="21"/>
      <c r="V117" s="51"/>
      <c r="W117" s="21"/>
      <c r="X117" s="51"/>
      <c r="Y117" s="51"/>
      <c r="Z117" s="21"/>
      <c r="AA117" s="51"/>
      <c r="AB117" s="19"/>
      <c r="AC117" s="25" t="str">
        <f t="shared" si="44"/>
        <v/>
      </c>
      <c r="AD117" s="224"/>
      <c r="AE117" s="103" t="str">
        <f t="shared" si="45"/>
        <v/>
      </c>
      <c r="AF117" s="104" t="str">
        <f>IF(INDEX(P:P,117)="","",INDEX(P:P,117))</f>
        <v/>
      </c>
      <c r="AG117" s="105" t="str">
        <f>IF(INDEX(R:R,117)="","",INDEX(R:R,117))</f>
        <v/>
      </c>
      <c r="AH117" s="105" t="str">
        <f>IF(INDEX(T:T,117)="","",INDEX(T:T,117))</f>
        <v/>
      </c>
      <c r="AI117" s="105" t="str">
        <f>IF(INDEX(U:U,117)="","",INDEX(U:U,117))</f>
        <v/>
      </c>
      <c r="AJ117" s="105" t="str">
        <f>IF(INDEX(W:W,117)="","",INDEX(W:W,117))</f>
        <v/>
      </c>
      <c r="AK117" s="105" t="str">
        <f>IF(INDEX(Z:Z,117)="","",INDEX(Z:Z,117))</f>
        <v/>
      </c>
      <c r="AL117" s="105" t="str">
        <f>IF(INDEX(AB:AB,117)="","",INDEX(AB:AB,117))</f>
        <v/>
      </c>
    </row>
    <row r="118" spans="1:38" ht="22.5" customHeight="1" x14ac:dyDescent="0.45">
      <c r="A118" s="177"/>
      <c r="B118" s="57">
        <v>45</v>
      </c>
      <c r="C118" s="44" t="str">
        <f t="shared" si="46"/>
        <v/>
      </c>
      <c r="D118" s="45" t="str">
        <f t="shared" si="47"/>
        <v/>
      </c>
      <c r="E118" s="151" t="str">
        <f t="shared" si="39"/>
        <v/>
      </c>
      <c r="F118" s="44" t="str">
        <f t="shared" si="40"/>
        <v/>
      </c>
      <c r="G118" s="115" t="str">
        <f t="shared" si="41"/>
        <v/>
      </c>
      <c r="H118" s="115" t="str">
        <f t="shared" si="42"/>
        <v/>
      </c>
      <c r="I118" s="46" t="str">
        <f t="shared" si="43"/>
        <v/>
      </c>
      <c r="J118" s="47" t="s">
        <v>59</v>
      </c>
      <c r="K118" s="48" t="str">
        <f>IF(INDEX(C:C,118)="","",IF(INDEX(D:D,118)="X",M$16,H$16))</f>
        <v/>
      </c>
      <c r="L118" s="49"/>
      <c r="M118" s="50" t="str">
        <f t="shared" si="48"/>
        <v/>
      </c>
      <c r="N118" s="47" t="s">
        <v>59</v>
      </c>
      <c r="O118" s="180"/>
      <c r="P118" s="24"/>
      <c r="Q118" s="51"/>
      <c r="R118" s="21"/>
      <c r="S118" s="51"/>
      <c r="T118" s="90"/>
      <c r="U118" s="21"/>
      <c r="V118" s="51"/>
      <c r="W118" s="21"/>
      <c r="X118" s="51"/>
      <c r="Y118" s="51"/>
      <c r="Z118" s="21"/>
      <c r="AA118" s="51"/>
      <c r="AB118" s="19"/>
      <c r="AC118" s="25" t="str">
        <f t="shared" si="44"/>
        <v/>
      </c>
      <c r="AD118" s="224"/>
      <c r="AE118" s="103" t="str">
        <f t="shared" si="45"/>
        <v/>
      </c>
      <c r="AF118" s="104" t="str">
        <f>IF(INDEX(P:P,118)="","",INDEX(P:P,118))</f>
        <v/>
      </c>
      <c r="AG118" s="105" t="str">
        <f>IF(INDEX(R:R,118)="","",INDEX(R:R,118))</f>
        <v/>
      </c>
      <c r="AH118" s="105" t="str">
        <f>IF(INDEX(T:T,118)="","",INDEX(T:T,118))</f>
        <v/>
      </c>
      <c r="AI118" s="105" t="str">
        <f>IF(INDEX(U:U,118)="","",INDEX(U:U,118))</f>
        <v/>
      </c>
      <c r="AJ118" s="105" t="str">
        <f>IF(INDEX(W:W,118)="","",INDEX(W:W,118))</f>
        <v/>
      </c>
      <c r="AK118" s="105" t="str">
        <f>IF(INDEX(Z:Z,118)="","",INDEX(Z:Z,118))</f>
        <v/>
      </c>
      <c r="AL118" s="105" t="str">
        <f>IF(INDEX(AB:AB,118)="","",INDEX(AB:AB,118))</f>
        <v/>
      </c>
    </row>
    <row r="119" spans="1:38" ht="22.5" customHeight="1" x14ac:dyDescent="0.45">
      <c r="A119" s="177"/>
      <c r="B119" s="57">
        <v>46</v>
      </c>
      <c r="C119" s="44" t="str">
        <f t="shared" si="46"/>
        <v/>
      </c>
      <c r="D119" s="45" t="str">
        <f t="shared" si="47"/>
        <v/>
      </c>
      <c r="E119" s="151" t="str">
        <f t="shared" si="39"/>
        <v/>
      </c>
      <c r="F119" s="44" t="str">
        <f t="shared" si="40"/>
        <v/>
      </c>
      <c r="G119" s="115" t="str">
        <f t="shared" si="41"/>
        <v/>
      </c>
      <c r="H119" s="115" t="str">
        <f t="shared" si="42"/>
        <v/>
      </c>
      <c r="I119" s="46" t="str">
        <f t="shared" si="43"/>
        <v/>
      </c>
      <c r="J119" s="47" t="s">
        <v>59</v>
      </c>
      <c r="K119" s="48" t="str">
        <f>IF(INDEX(C:C,119)="","",IF(INDEX(D:D,119)="X",M$16,H$16))</f>
        <v/>
      </c>
      <c r="L119" s="49"/>
      <c r="M119" s="50" t="str">
        <f t="shared" si="48"/>
        <v/>
      </c>
      <c r="N119" s="47" t="s">
        <v>59</v>
      </c>
      <c r="O119" s="180"/>
      <c r="P119" s="24"/>
      <c r="Q119" s="51"/>
      <c r="R119" s="21"/>
      <c r="S119" s="51"/>
      <c r="T119" s="90"/>
      <c r="U119" s="21"/>
      <c r="V119" s="51"/>
      <c r="W119" s="21"/>
      <c r="X119" s="51"/>
      <c r="Y119" s="51"/>
      <c r="Z119" s="21"/>
      <c r="AA119" s="51"/>
      <c r="AB119" s="19"/>
      <c r="AC119" s="25" t="str">
        <f t="shared" si="44"/>
        <v/>
      </c>
      <c r="AD119" s="224"/>
      <c r="AE119" s="103" t="str">
        <f t="shared" si="45"/>
        <v/>
      </c>
      <c r="AF119" s="104" t="str">
        <f>IF(INDEX(P:P,119)="","",INDEX(P:P,119))</f>
        <v/>
      </c>
      <c r="AG119" s="105" t="str">
        <f>IF(INDEX(R:R,119)="","",INDEX(R:R,119))</f>
        <v/>
      </c>
      <c r="AH119" s="105" t="str">
        <f>IF(INDEX(T:T,119)="","",INDEX(T:T,119))</f>
        <v/>
      </c>
      <c r="AI119" s="105" t="str">
        <f>IF(INDEX(U:U,119)="","",INDEX(U:U,119))</f>
        <v/>
      </c>
      <c r="AJ119" s="105" t="str">
        <f>IF(INDEX(W:W,119)="","",INDEX(W:W,119))</f>
        <v/>
      </c>
      <c r="AK119" s="105" t="str">
        <f>IF(INDEX(Z:Z,119)="","",INDEX(Z:Z,119))</f>
        <v/>
      </c>
      <c r="AL119" s="105" t="str">
        <f>IF(INDEX(AB:AB,119)="","",INDEX(AB:AB,119))</f>
        <v/>
      </c>
    </row>
    <row r="120" spans="1:38" ht="22.5" customHeight="1" x14ac:dyDescent="0.45">
      <c r="A120" s="177"/>
      <c r="B120" s="57">
        <v>47</v>
      </c>
      <c r="C120" s="44" t="str">
        <f t="shared" si="46"/>
        <v/>
      </c>
      <c r="D120" s="45" t="str">
        <f t="shared" si="47"/>
        <v/>
      </c>
      <c r="E120" s="151" t="str">
        <f t="shared" si="39"/>
        <v/>
      </c>
      <c r="F120" s="44" t="str">
        <f t="shared" si="40"/>
        <v/>
      </c>
      <c r="G120" s="115" t="str">
        <f t="shared" si="41"/>
        <v/>
      </c>
      <c r="H120" s="115" t="str">
        <f t="shared" si="42"/>
        <v/>
      </c>
      <c r="I120" s="46" t="str">
        <f t="shared" si="43"/>
        <v/>
      </c>
      <c r="J120" s="47" t="s">
        <v>59</v>
      </c>
      <c r="K120" s="48" t="str">
        <f>IF(INDEX(C:C,120)="","",IF(INDEX(D:D,120)="X",M$16,H$16))</f>
        <v/>
      </c>
      <c r="L120" s="49"/>
      <c r="M120" s="50" t="str">
        <f t="shared" si="48"/>
        <v/>
      </c>
      <c r="N120" s="47" t="s">
        <v>59</v>
      </c>
      <c r="O120" s="180"/>
      <c r="P120" s="24"/>
      <c r="Q120" s="51"/>
      <c r="R120" s="21"/>
      <c r="S120" s="51"/>
      <c r="T120" s="90"/>
      <c r="U120" s="21"/>
      <c r="V120" s="51"/>
      <c r="W120" s="21"/>
      <c r="X120" s="51"/>
      <c r="Y120" s="51"/>
      <c r="Z120" s="21"/>
      <c r="AA120" s="51"/>
      <c r="AB120" s="19"/>
      <c r="AC120" s="25" t="str">
        <f t="shared" si="44"/>
        <v/>
      </c>
      <c r="AD120" s="224"/>
      <c r="AE120" s="103" t="str">
        <f t="shared" si="45"/>
        <v/>
      </c>
      <c r="AF120" s="104" t="str">
        <f>IF(INDEX(P:P,120)="","",INDEX(P:P,120))</f>
        <v/>
      </c>
      <c r="AG120" s="105" t="str">
        <f>IF(INDEX(R:R,120)="","",INDEX(R:R,120))</f>
        <v/>
      </c>
      <c r="AH120" s="105" t="str">
        <f>IF(INDEX(T:T,120)="","",INDEX(T:T,120))</f>
        <v/>
      </c>
      <c r="AI120" s="105" t="str">
        <f>IF(INDEX(U:U,120)="","",INDEX(U:U,120))</f>
        <v/>
      </c>
      <c r="AJ120" s="105" t="str">
        <f>IF(INDEX(W:W,120)="","",INDEX(W:W,120))</f>
        <v/>
      </c>
      <c r="AK120" s="105" t="str">
        <f>IF(INDEX(Z:Z,120)="","",INDEX(Z:Z,120))</f>
        <v/>
      </c>
      <c r="AL120" s="105" t="str">
        <f>IF(INDEX(AB:AB,120)="","",INDEX(AB:AB,120))</f>
        <v/>
      </c>
    </row>
    <row r="121" spans="1:38" ht="22.5" customHeight="1" x14ac:dyDescent="0.45">
      <c r="A121" s="177"/>
      <c r="B121" s="57">
        <v>48</v>
      </c>
      <c r="C121" s="44" t="str">
        <f t="shared" si="46"/>
        <v/>
      </c>
      <c r="D121" s="45" t="str">
        <f t="shared" si="47"/>
        <v/>
      </c>
      <c r="E121" s="151" t="str">
        <f t="shared" si="39"/>
        <v/>
      </c>
      <c r="F121" s="44" t="str">
        <f t="shared" si="40"/>
        <v/>
      </c>
      <c r="G121" s="115" t="str">
        <f t="shared" si="41"/>
        <v/>
      </c>
      <c r="H121" s="115" t="str">
        <f t="shared" si="42"/>
        <v/>
      </c>
      <c r="I121" s="46" t="str">
        <f t="shared" si="43"/>
        <v/>
      </c>
      <c r="J121" s="47" t="s">
        <v>59</v>
      </c>
      <c r="K121" s="48" t="str">
        <f>IF(INDEX(C:C,121)="","",IF(INDEX(D:D,121)="X",M$16,H$16))</f>
        <v/>
      </c>
      <c r="L121" s="49"/>
      <c r="M121" s="50" t="str">
        <f t="shared" si="48"/>
        <v/>
      </c>
      <c r="N121" s="47" t="s">
        <v>59</v>
      </c>
      <c r="O121" s="180"/>
      <c r="P121" s="24"/>
      <c r="Q121" s="51"/>
      <c r="R121" s="21"/>
      <c r="S121" s="51"/>
      <c r="T121" s="90"/>
      <c r="U121" s="21"/>
      <c r="V121" s="51"/>
      <c r="W121" s="21"/>
      <c r="X121" s="51"/>
      <c r="Y121" s="51"/>
      <c r="Z121" s="21"/>
      <c r="AA121" s="51"/>
      <c r="AB121" s="19"/>
      <c r="AC121" s="25" t="str">
        <f t="shared" si="44"/>
        <v/>
      </c>
      <c r="AD121" s="224"/>
      <c r="AE121" s="103" t="str">
        <f t="shared" si="45"/>
        <v/>
      </c>
      <c r="AF121" s="104" t="str">
        <f>IF(INDEX(P:P,121)="","",INDEX(P:P,121))</f>
        <v/>
      </c>
      <c r="AG121" s="105" t="str">
        <f>IF(INDEX(R:R,121)="","",INDEX(R:R,121))</f>
        <v/>
      </c>
      <c r="AH121" s="105" t="str">
        <f>IF(INDEX(T:T,121)="","",INDEX(T:T,121))</f>
        <v/>
      </c>
      <c r="AI121" s="105" t="str">
        <f>IF(INDEX(U:U,121)="","",INDEX(U:U,121))</f>
        <v/>
      </c>
      <c r="AJ121" s="105" t="str">
        <f>IF(INDEX(W:W,121)="","",INDEX(W:W,121))</f>
        <v/>
      </c>
      <c r="AK121" s="105" t="str">
        <f>IF(INDEX(Z:Z,121)="","",INDEX(Z:Z,121))</f>
        <v/>
      </c>
      <c r="AL121" s="105" t="str">
        <f>IF(INDEX(AB:AB,121)="","",INDEX(AB:AB,121))</f>
        <v/>
      </c>
    </row>
    <row r="122" spans="1:38" ht="22.5" customHeight="1" x14ac:dyDescent="0.45">
      <c r="A122" s="177"/>
      <c r="B122" s="57">
        <v>49</v>
      </c>
      <c r="C122" s="44" t="str">
        <f>IF(OR(AF122="",AF122=0),"",AF122)</f>
        <v/>
      </c>
      <c r="D122" s="45" t="str">
        <f>IF(OR(AG122="",AG122=0),"",AG122)</f>
        <v/>
      </c>
      <c r="E122" s="151" t="str">
        <f t="shared" si="39"/>
        <v/>
      </c>
      <c r="F122" s="44" t="str">
        <f t="shared" si="40"/>
        <v/>
      </c>
      <c r="G122" s="115" t="str">
        <f t="shared" si="41"/>
        <v/>
      </c>
      <c r="H122" s="115" t="str">
        <f t="shared" si="42"/>
        <v/>
      </c>
      <c r="I122" s="46" t="str">
        <f t="shared" si="43"/>
        <v/>
      </c>
      <c r="J122" s="47" t="s">
        <v>59</v>
      </c>
      <c r="K122" s="48" t="str">
        <f>IF(INDEX(C:C,122)="","",IF(INDEX(D:D,122)="X",M$16,H$16))</f>
        <v/>
      </c>
      <c r="L122" s="49"/>
      <c r="M122" s="50" t="str">
        <f t="shared" si="48"/>
        <v/>
      </c>
      <c r="N122" s="47" t="s">
        <v>59</v>
      </c>
      <c r="O122" s="180"/>
      <c r="P122" s="24"/>
      <c r="Q122" s="51"/>
      <c r="R122" s="21"/>
      <c r="S122" s="51"/>
      <c r="T122" s="90"/>
      <c r="U122" s="21"/>
      <c r="V122" s="51"/>
      <c r="W122" s="21"/>
      <c r="X122" s="51"/>
      <c r="Y122" s="51"/>
      <c r="Z122" s="21"/>
      <c r="AA122" s="51"/>
      <c r="AB122" s="19"/>
      <c r="AC122" s="25" t="str">
        <f t="shared" si="44"/>
        <v/>
      </c>
      <c r="AD122" s="224"/>
      <c r="AE122" s="103" t="str">
        <f t="shared" si="45"/>
        <v/>
      </c>
      <c r="AF122" s="104" t="str">
        <f>IF(INDEX(P:P,122)="","",INDEX(P:P,122))</f>
        <v/>
      </c>
      <c r="AG122" s="105" t="str">
        <f>IF(INDEX(R:R,122)="","",INDEX(R:R,122))</f>
        <v/>
      </c>
      <c r="AH122" s="105" t="str">
        <f>IF(INDEX(T:T,122)="","",INDEX(T:T,122))</f>
        <v/>
      </c>
      <c r="AI122" s="105" t="str">
        <f>IF(INDEX(U:U,122)="","",INDEX(U:U,122))</f>
        <v/>
      </c>
      <c r="AJ122" s="105" t="str">
        <f>IF(INDEX(W:W,122)="","",INDEX(W:W,122))</f>
        <v/>
      </c>
      <c r="AK122" s="105" t="str">
        <f>IF(INDEX(Z:Z,122)="","",INDEX(Z:Z,122))</f>
        <v/>
      </c>
      <c r="AL122" s="105" t="str">
        <f>IF(INDEX(AB:AB,122)="","",INDEX(AB:AB,122))</f>
        <v/>
      </c>
    </row>
    <row r="123" spans="1:38" ht="22.5" customHeight="1" x14ac:dyDescent="0.45">
      <c r="A123" s="177"/>
      <c r="B123" s="57">
        <v>50</v>
      </c>
      <c r="C123" s="44" t="str">
        <f t="shared" ref="C123:C128" si="49">IF(OR(AF123="",AF123=0),"",AF123)</f>
        <v/>
      </c>
      <c r="D123" s="45" t="str">
        <f t="shared" ref="D123:D128" si="50">IF(OR(AG123="",AG123=0),"",AG123)</f>
        <v/>
      </c>
      <c r="E123" s="151" t="str">
        <f t="shared" si="39"/>
        <v/>
      </c>
      <c r="F123" s="44" t="str">
        <f t="shared" si="40"/>
        <v/>
      </c>
      <c r="G123" s="115" t="str">
        <f t="shared" si="41"/>
        <v/>
      </c>
      <c r="H123" s="115" t="str">
        <f t="shared" si="42"/>
        <v/>
      </c>
      <c r="I123" s="46" t="str">
        <f t="shared" si="43"/>
        <v/>
      </c>
      <c r="J123" s="47" t="s">
        <v>59</v>
      </c>
      <c r="K123" s="48" t="str">
        <f>IF(INDEX(C:C,123)="","",IF(INDEX(D:D,123)="X",M$16,H$16))</f>
        <v/>
      </c>
      <c r="L123" s="49"/>
      <c r="M123" s="50" t="str">
        <f t="shared" si="48"/>
        <v/>
      </c>
      <c r="N123" s="47" t="s">
        <v>59</v>
      </c>
      <c r="O123" s="180"/>
      <c r="P123" s="24"/>
      <c r="Q123" s="51"/>
      <c r="R123" s="21"/>
      <c r="S123" s="51"/>
      <c r="T123" s="90"/>
      <c r="U123" s="21"/>
      <c r="V123" s="51"/>
      <c r="W123" s="21"/>
      <c r="X123" s="51"/>
      <c r="Y123" s="51"/>
      <c r="Z123" s="21"/>
      <c r="AA123" s="51"/>
      <c r="AB123" s="19"/>
      <c r="AC123" s="25" t="str">
        <f t="shared" si="44"/>
        <v/>
      </c>
      <c r="AD123" s="224"/>
      <c r="AE123" s="103" t="str">
        <f t="shared" si="45"/>
        <v/>
      </c>
      <c r="AF123" s="104" t="str">
        <f>IF(INDEX(P:P,123)="","",INDEX(P:P,123))</f>
        <v/>
      </c>
      <c r="AG123" s="105" t="str">
        <f>IF(INDEX(R:R,123)="","",INDEX(R:R,123))</f>
        <v/>
      </c>
      <c r="AH123" s="105" t="str">
        <f>IF(INDEX(T:T,123)="","",INDEX(T:T,123))</f>
        <v/>
      </c>
      <c r="AI123" s="105" t="str">
        <f>IF(INDEX(U:U,123)="","",INDEX(U:U,123))</f>
        <v/>
      </c>
      <c r="AJ123" s="105" t="str">
        <f>IF(INDEX(W:W,123)="","",INDEX(W:W,123))</f>
        <v/>
      </c>
      <c r="AK123" s="105" t="str">
        <f>IF(INDEX(Z:Z,123)="","",INDEX(Z:Z,123))</f>
        <v/>
      </c>
      <c r="AL123" s="105" t="str">
        <f>IF(INDEX(AB:AB,123)="","",INDEX(AB:AB,123))</f>
        <v/>
      </c>
    </row>
    <row r="124" spans="1:38" ht="22.5" customHeight="1" x14ac:dyDescent="0.45">
      <c r="A124" s="177"/>
      <c r="B124" s="57">
        <v>51</v>
      </c>
      <c r="C124" s="44" t="str">
        <f t="shared" si="49"/>
        <v/>
      </c>
      <c r="D124" s="45" t="str">
        <f t="shared" si="50"/>
        <v/>
      </c>
      <c r="E124" s="151" t="str">
        <f t="shared" si="39"/>
        <v/>
      </c>
      <c r="F124" s="44" t="str">
        <f t="shared" si="40"/>
        <v/>
      </c>
      <c r="G124" s="115" t="str">
        <f t="shared" si="41"/>
        <v/>
      </c>
      <c r="H124" s="115" t="str">
        <f t="shared" si="42"/>
        <v/>
      </c>
      <c r="I124" s="46" t="str">
        <f t="shared" si="43"/>
        <v/>
      </c>
      <c r="J124" s="47" t="s">
        <v>59</v>
      </c>
      <c r="K124" s="48" t="str">
        <f>IF(INDEX(C:C,124)="","",IF(INDEX(D:D,124)="X",M$16,H$16))</f>
        <v/>
      </c>
      <c r="L124" s="49"/>
      <c r="M124" s="50" t="str">
        <f t="shared" si="48"/>
        <v/>
      </c>
      <c r="N124" s="47" t="s">
        <v>59</v>
      </c>
      <c r="O124" s="180"/>
      <c r="P124" s="24"/>
      <c r="Q124" s="51"/>
      <c r="R124" s="21"/>
      <c r="S124" s="51"/>
      <c r="T124" s="90"/>
      <c r="U124" s="21"/>
      <c r="V124" s="51"/>
      <c r="W124" s="21"/>
      <c r="X124" s="51"/>
      <c r="Y124" s="51"/>
      <c r="Z124" s="21"/>
      <c r="AA124" s="51"/>
      <c r="AB124" s="19"/>
      <c r="AC124" s="25" t="str">
        <f t="shared" si="44"/>
        <v/>
      </c>
      <c r="AD124" s="224"/>
      <c r="AE124" s="103" t="str">
        <f t="shared" si="45"/>
        <v/>
      </c>
      <c r="AF124" s="104" t="str">
        <f>IF(INDEX(P:P,124)="","",INDEX(P:P,124))</f>
        <v/>
      </c>
      <c r="AG124" s="105" t="str">
        <f>IF(INDEX(R:R,124)="","",INDEX(R:R,124))</f>
        <v/>
      </c>
      <c r="AH124" s="105" t="str">
        <f>IF(INDEX(T:T,124)="","",INDEX(T:T,124))</f>
        <v/>
      </c>
      <c r="AI124" s="105" t="str">
        <f>IF(INDEX(U:U,124)="","",INDEX(U:U,124))</f>
        <v/>
      </c>
      <c r="AJ124" s="105" t="str">
        <f>IF(INDEX(W:W,124)="","",INDEX(W:W,124))</f>
        <v/>
      </c>
      <c r="AK124" s="105" t="str">
        <f>IF(INDEX(Z:Z,124)="","",INDEX(Z:Z,124))</f>
        <v/>
      </c>
      <c r="AL124" s="105" t="str">
        <f>IF(INDEX(AB:AB,124)="","",INDEX(AB:AB,124))</f>
        <v/>
      </c>
    </row>
    <row r="125" spans="1:38" ht="22.5" customHeight="1" x14ac:dyDescent="0.45">
      <c r="A125" s="177"/>
      <c r="B125" s="57">
        <v>52</v>
      </c>
      <c r="C125" s="44" t="str">
        <f t="shared" si="49"/>
        <v/>
      </c>
      <c r="D125" s="45" t="str">
        <f t="shared" si="50"/>
        <v/>
      </c>
      <c r="E125" s="151" t="str">
        <f t="shared" si="39"/>
        <v/>
      </c>
      <c r="F125" s="44" t="str">
        <f t="shared" si="40"/>
        <v/>
      </c>
      <c r="G125" s="115" t="str">
        <f t="shared" si="41"/>
        <v/>
      </c>
      <c r="H125" s="115" t="str">
        <f t="shared" si="42"/>
        <v/>
      </c>
      <c r="I125" s="46" t="str">
        <f t="shared" si="43"/>
        <v/>
      </c>
      <c r="J125" s="47" t="s">
        <v>59</v>
      </c>
      <c r="K125" s="48" t="str">
        <f>IF(INDEX(C:C,125)="","",IF(INDEX(D:D,125)="X",M$16,H$16))</f>
        <v/>
      </c>
      <c r="L125" s="49"/>
      <c r="M125" s="50" t="str">
        <f t="shared" si="48"/>
        <v/>
      </c>
      <c r="N125" s="47" t="s">
        <v>59</v>
      </c>
      <c r="O125" s="180"/>
      <c r="P125" s="24"/>
      <c r="Q125" s="51"/>
      <c r="R125" s="21"/>
      <c r="S125" s="51"/>
      <c r="T125" s="90"/>
      <c r="U125" s="21"/>
      <c r="V125" s="51"/>
      <c r="W125" s="21"/>
      <c r="X125" s="51"/>
      <c r="Y125" s="51"/>
      <c r="Z125" s="21"/>
      <c r="AA125" s="51"/>
      <c r="AB125" s="19"/>
      <c r="AC125" s="25" t="str">
        <f t="shared" si="44"/>
        <v/>
      </c>
      <c r="AD125" s="224"/>
      <c r="AE125" s="103" t="str">
        <f t="shared" si="45"/>
        <v/>
      </c>
      <c r="AF125" s="104" t="str">
        <f>IF(INDEX(P:P,125)="","",INDEX(P:P,125))</f>
        <v/>
      </c>
      <c r="AG125" s="105" t="str">
        <f>IF(INDEX(R:R,125)="","",INDEX(R:R,125))</f>
        <v/>
      </c>
      <c r="AH125" s="105" t="str">
        <f>IF(INDEX(T:T,125)="","",INDEX(T:T,125))</f>
        <v/>
      </c>
      <c r="AI125" s="105" t="str">
        <f>IF(INDEX(U:U,125)="","",INDEX(U:U,125))</f>
        <v/>
      </c>
      <c r="AJ125" s="105" t="str">
        <f>IF(INDEX(W:W,125)="","",INDEX(W:W,125))</f>
        <v/>
      </c>
      <c r="AK125" s="105" t="str">
        <f>IF(INDEX(Z:Z,125)="","",INDEX(Z:Z,125))</f>
        <v/>
      </c>
      <c r="AL125" s="105" t="str">
        <f>IF(INDEX(AB:AB,125)="","",INDEX(AB:AB,125))</f>
        <v/>
      </c>
    </row>
    <row r="126" spans="1:38" ht="22.5" customHeight="1" x14ac:dyDescent="0.45">
      <c r="A126" s="177"/>
      <c r="B126" s="57">
        <v>53</v>
      </c>
      <c r="C126" s="44" t="str">
        <f t="shared" si="49"/>
        <v/>
      </c>
      <c r="D126" s="45" t="str">
        <f t="shared" si="50"/>
        <v/>
      </c>
      <c r="E126" s="151" t="str">
        <f t="shared" si="39"/>
        <v/>
      </c>
      <c r="F126" s="44" t="str">
        <f t="shared" si="40"/>
        <v/>
      </c>
      <c r="G126" s="115" t="str">
        <f t="shared" si="41"/>
        <v/>
      </c>
      <c r="H126" s="115" t="str">
        <f t="shared" si="42"/>
        <v/>
      </c>
      <c r="I126" s="46" t="str">
        <f t="shared" si="43"/>
        <v/>
      </c>
      <c r="J126" s="47" t="s">
        <v>59</v>
      </c>
      <c r="K126" s="48" t="str">
        <f>IF(INDEX(C:C,126)="","",IF(INDEX(D:D,126)="X",M$16,H$16))</f>
        <v/>
      </c>
      <c r="L126" s="49"/>
      <c r="M126" s="50" t="str">
        <f t="shared" si="48"/>
        <v/>
      </c>
      <c r="N126" s="47" t="s">
        <v>59</v>
      </c>
      <c r="O126" s="180"/>
      <c r="P126" s="24"/>
      <c r="Q126" s="51"/>
      <c r="R126" s="21"/>
      <c r="S126" s="51"/>
      <c r="T126" s="90"/>
      <c r="U126" s="21"/>
      <c r="V126" s="51"/>
      <c r="W126" s="21"/>
      <c r="X126" s="51"/>
      <c r="Y126" s="51"/>
      <c r="Z126" s="21"/>
      <c r="AA126" s="51"/>
      <c r="AB126" s="19"/>
      <c r="AC126" s="25" t="str">
        <f t="shared" si="44"/>
        <v/>
      </c>
      <c r="AD126" s="224"/>
      <c r="AE126" s="103" t="str">
        <f t="shared" si="45"/>
        <v/>
      </c>
      <c r="AF126" s="104" t="str">
        <f>IF(INDEX(P:P,126)="","",INDEX(P:P,126))</f>
        <v/>
      </c>
      <c r="AG126" s="105" t="str">
        <f>IF(INDEX(R:R,126)="","",INDEX(R:R,126))</f>
        <v/>
      </c>
      <c r="AH126" s="105" t="str">
        <f>IF(INDEX(T:T,126)="","",INDEX(T:T,126))</f>
        <v/>
      </c>
      <c r="AI126" s="105" t="str">
        <f>IF(INDEX(U:U,126)="","",INDEX(U:U,126))</f>
        <v/>
      </c>
      <c r="AJ126" s="105" t="str">
        <f>IF(INDEX(W:W,126)="","",INDEX(W:W,126))</f>
        <v/>
      </c>
      <c r="AK126" s="105" t="str">
        <f>IF(INDEX(Z:Z,126)="","",INDEX(Z:Z,126))</f>
        <v/>
      </c>
      <c r="AL126" s="105" t="str">
        <f>IF(INDEX(AB:AB,126)="","",INDEX(AB:AB,126))</f>
        <v/>
      </c>
    </row>
    <row r="127" spans="1:38" ht="22.5" customHeight="1" x14ac:dyDescent="0.45">
      <c r="A127" s="177"/>
      <c r="B127" s="57">
        <v>54</v>
      </c>
      <c r="C127" s="44" t="str">
        <f t="shared" si="49"/>
        <v/>
      </c>
      <c r="D127" s="45" t="str">
        <f t="shared" si="50"/>
        <v/>
      </c>
      <c r="E127" s="151" t="str">
        <f t="shared" si="39"/>
        <v/>
      </c>
      <c r="F127" s="44" t="str">
        <f t="shared" si="40"/>
        <v/>
      </c>
      <c r="G127" s="115" t="str">
        <f t="shared" si="41"/>
        <v/>
      </c>
      <c r="H127" s="115" t="str">
        <f t="shared" si="42"/>
        <v/>
      </c>
      <c r="I127" s="46" t="str">
        <f t="shared" si="43"/>
        <v/>
      </c>
      <c r="J127" s="47" t="s">
        <v>59</v>
      </c>
      <c r="K127" s="48" t="str">
        <f>IF(INDEX(C:C,127)="","",IF(INDEX(D:D,127)="X",M$16,H$16))</f>
        <v/>
      </c>
      <c r="L127" s="49"/>
      <c r="M127" s="50" t="str">
        <f t="shared" si="48"/>
        <v/>
      </c>
      <c r="N127" s="47" t="s">
        <v>59</v>
      </c>
      <c r="O127" s="180"/>
      <c r="P127" s="24"/>
      <c r="Q127" s="51"/>
      <c r="R127" s="21"/>
      <c r="S127" s="51"/>
      <c r="T127" s="90"/>
      <c r="U127" s="21"/>
      <c r="V127" s="51"/>
      <c r="W127" s="21"/>
      <c r="X127" s="51"/>
      <c r="Y127" s="51"/>
      <c r="Z127" s="21"/>
      <c r="AA127" s="51"/>
      <c r="AB127" s="19"/>
      <c r="AC127" s="25" t="str">
        <f t="shared" si="44"/>
        <v/>
      </c>
      <c r="AD127" s="224"/>
      <c r="AE127" s="103" t="str">
        <f t="shared" si="45"/>
        <v/>
      </c>
      <c r="AF127" s="104" t="str">
        <f>IF(INDEX(P:P,127)="","",INDEX(P:P,127))</f>
        <v/>
      </c>
      <c r="AG127" s="105" t="str">
        <f>IF(INDEX(R:R,127)="","",INDEX(R:R,127))</f>
        <v/>
      </c>
      <c r="AH127" s="105" t="str">
        <f>IF(INDEX(T:T,127)="","",INDEX(T:T,127))</f>
        <v/>
      </c>
      <c r="AI127" s="105" t="str">
        <f>IF(INDEX(U:U,127)="","",INDEX(U:U,127))</f>
        <v/>
      </c>
      <c r="AJ127" s="105" t="str">
        <f>IF(INDEX(W:W,127)="","",INDEX(W:W,127))</f>
        <v/>
      </c>
      <c r="AK127" s="105" t="str">
        <f>IF(INDEX(Z:Z,127)="","",INDEX(Z:Z,127))</f>
        <v/>
      </c>
      <c r="AL127" s="105" t="str">
        <f>IF(INDEX(AB:AB,127)="","",INDEX(AB:AB,127))</f>
        <v/>
      </c>
    </row>
    <row r="128" spans="1:38" ht="22.5" customHeight="1" thickBot="1" x14ac:dyDescent="0.5">
      <c r="A128" s="177"/>
      <c r="B128" s="57">
        <v>55</v>
      </c>
      <c r="C128" s="44" t="str">
        <f t="shared" si="49"/>
        <v/>
      </c>
      <c r="D128" s="45" t="str">
        <f t="shared" si="50"/>
        <v/>
      </c>
      <c r="E128" s="151" t="str">
        <f t="shared" si="39"/>
        <v/>
      </c>
      <c r="F128" s="44" t="str">
        <f t="shared" si="40"/>
        <v/>
      </c>
      <c r="G128" s="115" t="str">
        <f t="shared" si="41"/>
        <v/>
      </c>
      <c r="H128" s="115" t="str">
        <f t="shared" si="42"/>
        <v/>
      </c>
      <c r="I128" s="46" t="str">
        <f t="shared" si="43"/>
        <v/>
      </c>
      <c r="J128" s="47" t="s">
        <v>59</v>
      </c>
      <c r="K128" s="48" t="str">
        <f>IF(INDEX(C:C,128)="","",IF(INDEX(D:D,128)="X",M$16,H$16))</f>
        <v/>
      </c>
      <c r="L128" s="49"/>
      <c r="M128" s="50" t="str">
        <f t="shared" si="48"/>
        <v/>
      </c>
      <c r="N128" s="47" t="s">
        <v>59</v>
      </c>
      <c r="O128" s="180"/>
      <c r="P128" s="24"/>
      <c r="Q128" s="51"/>
      <c r="R128" s="21"/>
      <c r="S128" s="51"/>
      <c r="T128" s="90"/>
      <c r="U128" s="21"/>
      <c r="V128" s="51"/>
      <c r="W128" s="113"/>
      <c r="X128" s="51"/>
      <c r="Y128" s="51"/>
      <c r="Z128" s="113"/>
      <c r="AA128" s="51"/>
      <c r="AB128" s="19"/>
      <c r="AC128" s="25" t="str">
        <f t="shared" si="44"/>
        <v/>
      </c>
      <c r="AD128" s="224"/>
      <c r="AE128" s="103" t="str">
        <f t="shared" si="45"/>
        <v/>
      </c>
      <c r="AF128" s="104" t="str">
        <f>IF(INDEX(P:P,128)="","",INDEX(P:P,128))</f>
        <v/>
      </c>
      <c r="AG128" s="105" t="str">
        <f>IF(INDEX(R:R,128)="","",INDEX(R:R,128))</f>
        <v/>
      </c>
      <c r="AH128" s="105" t="str">
        <f>IF(INDEX(T:T,128)="","",INDEX(T:T,128))</f>
        <v/>
      </c>
      <c r="AI128" s="105" t="str">
        <f>IF(INDEX(U:U,128)="","",INDEX(U:U,128))</f>
        <v/>
      </c>
      <c r="AJ128" s="105" t="str">
        <f>IF(INDEX(W:W,128)="","",INDEX(W:W,128))</f>
        <v/>
      </c>
      <c r="AK128" s="105" t="str">
        <f>IF(INDEX(Z:Z,128)="","",INDEX(Z:Z,128))</f>
        <v/>
      </c>
      <c r="AL128" s="105" t="str">
        <f>IF(INDEX(AB:AB,128)="","",INDEX(AB:AB,128))</f>
        <v/>
      </c>
    </row>
    <row r="129" spans="1:38" ht="22.5" customHeight="1" thickBot="1" x14ac:dyDescent="0.25">
      <c r="A129" s="177"/>
      <c r="B129" s="55">
        <v>56</v>
      </c>
      <c r="C129" s="158" t="str">
        <f>IF(B$99="","","Festzusetzender Steuerbetrag, Summe Spalte 9, Zeilen 41 - 55, bitte Betrag eintragen")</f>
        <v/>
      </c>
      <c r="D129" s="159"/>
      <c r="E129" s="159"/>
      <c r="F129" s="159"/>
      <c r="G129" s="159"/>
      <c r="H129" s="159"/>
      <c r="I129" s="234"/>
      <c r="J129" s="234"/>
      <c r="K129" s="235"/>
      <c r="L129" s="52" t="str">
        <f>IF(L114="","",SUM(L114:N128))</f>
        <v/>
      </c>
      <c r="M129" s="53" t="str">
        <f>IF(AND(AF115="",AF116="",AF117="",AF118="",AF119="",AF120="",AF121="",AF122="",AF123="",AF124="",AF125="",AF126="",AF127="",AF128="",B99=""),"",SUM(M114:M128))</f>
        <v/>
      </c>
      <c r="N129" s="54" t="s">
        <v>59</v>
      </c>
      <c r="O129" s="179"/>
      <c r="P129" s="193" t="s">
        <v>106</v>
      </c>
      <c r="Q129" s="193"/>
      <c r="R129" s="193"/>
      <c r="S129" s="193"/>
      <c r="T129" s="193"/>
      <c r="U129" s="193"/>
      <c r="V129" s="193"/>
      <c r="W129" s="193"/>
      <c r="X129" s="193"/>
      <c r="Y129" s="193"/>
      <c r="Z129" s="193"/>
      <c r="AA129" s="194"/>
      <c r="AB129" s="26">
        <f>AL129</f>
        <v>0</v>
      </c>
      <c r="AC129" s="26">
        <f>SUM(AC24:AC128)</f>
        <v>0</v>
      </c>
      <c r="AD129" s="224"/>
      <c r="AE129" s="103">
        <f>SUM(AE24:AE128)</f>
        <v>0</v>
      </c>
      <c r="AF129" s="104"/>
      <c r="AG129" s="108"/>
      <c r="AH129" s="108"/>
      <c r="AI129" s="108"/>
      <c r="AJ129" s="108"/>
      <c r="AK129" s="108"/>
      <c r="AL129" s="109">
        <f>SUM(AL24:AL128)</f>
        <v>0</v>
      </c>
    </row>
    <row r="130" spans="1:38" ht="18" customHeight="1" x14ac:dyDescent="0.2">
      <c r="A130" s="176"/>
      <c r="B130" s="27"/>
      <c r="C130" s="154" t="str">
        <f>IF(B$99="","",AF130)</f>
        <v/>
      </c>
      <c r="D130" s="154"/>
      <c r="E130" s="154"/>
      <c r="F130" s="154"/>
      <c r="G130" s="154"/>
      <c r="H130" s="156" t="str">
        <f>IF('ZusStell alle AufstOrte'!B31="",AG130,AG131)</f>
        <v>Unterschrift bitte auf Blatt "Zusammenstellung" Seite 2!</v>
      </c>
      <c r="I130" s="156"/>
      <c r="J130" s="156"/>
      <c r="K130" s="156"/>
      <c r="L130" s="156"/>
      <c r="M130" s="156"/>
      <c r="N130" s="156"/>
      <c r="O130" s="179"/>
      <c r="P130" s="202" t="s">
        <v>109</v>
      </c>
      <c r="Q130" s="202"/>
      <c r="R130" s="202"/>
      <c r="S130" s="202"/>
      <c r="T130" s="202"/>
      <c r="U130" s="202"/>
      <c r="V130" s="202"/>
      <c r="W130" s="202"/>
      <c r="X130" s="202"/>
      <c r="Y130" s="202"/>
      <c r="Z130" s="202"/>
      <c r="AA130" s="202"/>
      <c r="AB130" s="202"/>
      <c r="AC130" s="202"/>
      <c r="AD130" s="178"/>
      <c r="AE130" s="110"/>
      <c r="AF130" s="104" t="s">
        <v>65</v>
      </c>
      <c r="AG130" s="105" t="s">
        <v>91</v>
      </c>
    </row>
    <row r="131" spans="1:38" ht="24.75" customHeight="1" x14ac:dyDescent="0.2">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11"/>
      <c r="AF131" s="104"/>
      <c r="AG131" s="105" t="s">
        <v>92</v>
      </c>
    </row>
    <row r="132" spans="1:38" ht="12.75" hidden="1" customHeight="1" x14ac:dyDescent="0.2">
      <c r="A132" s="21"/>
      <c r="B132" s="21"/>
      <c r="C132" s="21"/>
      <c r="D132" s="22"/>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112"/>
    </row>
    <row r="133" spans="1:38" ht="15" hidden="1" customHeight="1" x14ac:dyDescent="0.2"/>
  </sheetData>
  <sheetProtection algorithmName="SHA-512" hashValue="oblOBHCZeqZ4Hk28312iQro1tT/fizUQH2GYnjDgP8uBVrcHYQd6FC8Zng7jxE0lVui8wNFkJtLDSF4fENWa6g==" saltValue="OqNjmDrv6qOyyiHMN65d5Q==" spinCount="100000" sheet="1" selectLockedCells="1"/>
  <customSheetViews>
    <customSheetView guid="{79D53B4D-FE61-4A92-8A3B-50FD9A67B1F2}" scale="115" showGridLines="0" showRowCol="0" outlineSymbols="0" showRuler="0" topLeftCell="A10">
      <selection activeCell="C26" sqref="C26:I26"/>
      <pageMargins left="0.31496062992125984" right="0.19685039370078741" top="0.19685039370078741" bottom="0" header="0.19685039370078741" footer="0.19685039370078741"/>
      <pageSetup paperSize="9" scale="95" orientation="landscape" r:id="rId1"/>
      <headerFooter alignWithMargins="0"/>
    </customSheetView>
  </customSheetViews>
  <mergeCells count="262">
    <mergeCell ref="P66:AC70"/>
    <mergeCell ref="P72:AC74"/>
    <mergeCell ref="B40:D40"/>
    <mergeCell ref="B41:D41"/>
    <mergeCell ref="E40:N40"/>
    <mergeCell ref="I82:K82"/>
    <mergeCell ref="I97:K97"/>
    <mergeCell ref="I100:J101"/>
    <mergeCell ref="K100:L101"/>
    <mergeCell ref="M100:N101"/>
    <mergeCell ref="L48:N48"/>
    <mergeCell ref="L49:M49"/>
    <mergeCell ref="L46:N46"/>
    <mergeCell ref="L44:N44"/>
    <mergeCell ref="B70:N70"/>
    <mergeCell ref="E71:G71"/>
    <mergeCell ref="B68:D68"/>
    <mergeCell ref="I68:J69"/>
    <mergeCell ref="P45:P48"/>
    <mergeCell ref="Q45:S45"/>
    <mergeCell ref="T45:T48"/>
    <mergeCell ref="V45:X48"/>
    <mergeCell ref="Q46:S46"/>
    <mergeCell ref="Q47:S47"/>
    <mergeCell ref="H130:N130"/>
    <mergeCell ref="E113:F113"/>
    <mergeCell ref="L113:M113"/>
    <mergeCell ref="I109:J112"/>
    <mergeCell ref="L110:N110"/>
    <mergeCell ref="L109:N109"/>
    <mergeCell ref="L111:N111"/>
    <mergeCell ref="L112:N112"/>
    <mergeCell ref="C129:H129"/>
    <mergeCell ref="I129:K129"/>
    <mergeCell ref="I114:K114"/>
    <mergeCell ref="E109:E112"/>
    <mergeCell ref="C109:C112"/>
    <mergeCell ref="B107:D107"/>
    <mergeCell ref="B109:B112"/>
    <mergeCell ref="E107:N107"/>
    <mergeCell ref="I108:J108"/>
    <mergeCell ref="L108:N108"/>
    <mergeCell ref="K103:N103"/>
    <mergeCell ref="B1:N1"/>
    <mergeCell ref="I2:N2"/>
    <mergeCell ref="I3:N3"/>
    <mergeCell ref="I4:N5"/>
    <mergeCell ref="B2:D5"/>
    <mergeCell ref="E2:H2"/>
    <mergeCell ref="K6:N6"/>
    <mergeCell ref="E15:N15"/>
    <mergeCell ref="H11:N11"/>
    <mergeCell ref="I8:J8"/>
    <mergeCell ref="H10:N10"/>
    <mergeCell ref="H9:N9"/>
    <mergeCell ref="E9:G9"/>
    <mergeCell ref="K8:L8"/>
    <mergeCell ref="M8:N8"/>
    <mergeCell ref="G8:H8"/>
    <mergeCell ref="E8:F8"/>
    <mergeCell ref="B6:D6"/>
    <mergeCell ref="B77:B80"/>
    <mergeCell ref="C77:C80"/>
    <mergeCell ref="M74:N74"/>
    <mergeCell ref="B71:D71"/>
    <mergeCell ref="E75:N75"/>
    <mergeCell ref="H32:N32"/>
    <mergeCell ref="L18:N18"/>
    <mergeCell ref="L22:N22"/>
    <mergeCell ref="L21:N21"/>
    <mergeCell ref="I31:K31"/>
    <mergeCell ref="L23:M23"/>
    <mergeCell ref="L20:N20"/>
    <mergeCell ref="I19:J22"/>
    <mergeCell ref="I18:J18"/>
    <mergeCell ref="B106:D106"/>
    <mergeCell ref="E105:N105"/>
    <mergeCell ref="M106:N106"/>
    <mergeCell ref="G100:H101"/>
    <mergeCell ref="B101:D101"/>
    <mergeCell ref="B103:D103"/>
    <mergeCell ref="B102:N102"/>
    <mergeCell ref="B105:D105"/>
    <mergeCell ref="E100:F101"/>
    <mergeCell ref="B104:D104"/>
    <mergeCell ref="H12:N12"/>
    <mergeCell ref="H13:N13"/>
    <mergeCell ref="E19:E22"/>
    <mergeCell ref="E104:N104"/>
    <mergeCell ref="I103:J103"/>
    <mergeCell ref="E72:N72"/>
    <mergeCell ref="E77:E80"/>
    <mergeCell ref="I77:J80"/>
    <mergeCell ref="I76:J76"/>
    <mergeCell ref="L80:N80"/>
    <mergeCell ref="M36:N37"/>
    <mergeCell ref="I39:J39"/>
    <mergeCell ref="E39:G39"/>
    <mergeCell ref="I36:J37"/>
    <mergeCell ref="K39:N39"/>
    <mergeCell ref="K36:L37"/>
    <mergeCell ref="B38:N38"/>
    <mergeCell ref="B36:D36"/>
    <mergeCell ref="B42:D42"/>
    <mergeCell ref="B45:B48"/>
    <mergeCell ref="C45:C48"/>
    <mergeCell ref="B35:N35"/>
    <mergeCell ref="B39:D39"/>
    <mergeCell ref="B37:D37"/>
    <mergeCell ref="H14:N14"/>
    <mergeCell ref="L77:N77"/>
    <mergeCell ref="L79:N79"/>
    <mergeCell ref="L78:N78"/>
    <mergeCell ref="L76:N76"/>
    <mergeCell ref="B33:N33"/>
    <mergeCell ref="B34:N34"/>
    <mergeCell ref="I65:K65"/>
    <mergeCell ref="M42:N42"/>
    <mergeCell ref="L45:N45"/>
    <mergeCell ref="L47:N47"/>
    <mergeCell ref="E45:E48"/>
    <mergeCell ref="I44:J44"/>
    <mergeCell ref="I50:K50"/>
    <mergeCell ref="E49:F49"/>
    <mergeCell ref="I45:J48"/>
    <mergeCell ref="G36:H37"/>
    <mergeCell ref="E41:N41"/>
    <mergeCell ref="B72:D72"/>
    <mergeCell ref="E73:N73"/>
    <mergeCell ref="I71:J71"/>
    <mergeCell ref="B73:D73"/>
    <mergeCell ref="B74:D74"/>
    <mergeCell ref="K71:N71"/>
    <mergeCell ref="B7:D8"/>
    <mergeCell ref="E10:G10"/>
    <mergeCell ref="E14:G14"/>
    <mergeCell ref="E12:G12"/>
    <mergeCell ref="E11:G11"/>
    <mergeCell ref="E7:F7"/>
    <mergeCell ref="B9:D9"/>
    <mergeCell ref="B10:D12"/>
    <mergeCell ref="B13:D13"/>
    <mergeCell ref="B14:D14"/>
    <mergeCell ref="E13:G13"/>
    <mergeCell ref="Q48:S48"/>
    <mergeCell ref="P40:AC42"/>
    <mergeCell ref="Q19:S19"/>
    <mergeCell ref="T19:T22"/>
    <mergeCell ref="V19:X22"/>
    <mergeCell ref="Y19:AA19"/>
    <mergeCell ref="Q20:S20"/>
    <mergeCell ref="P32:AC38"/>
    <mergeCell ref="Y45:AA45"/>
    <mergeCell ref="Y46:AA46"/>
    <mergeCell ref="Y47:AA47"/>
    <mergeCell ref="Y48:AA48"/>
    <mergeCell ref="Q23:S23"/>
    <mergeCell ref="T23:U23"/>
    <mergeCell ref="V23:X23"/>
    <mergeCell ref="Y23:AA23"/>
    <mergeCell ref="P1:AC1"/>
    <mergeCell ref="Y109:AA109"/>
    <mergeCell ref="Q110:S110"/>
    <mergeCell ref="P104:AC106"/>
    <mergeCell ref="P2:AC3"/>
    <mergeCell ref="Y80:AA80"/>
    <mergeCell ref="T49:U49"/>
    <mergeCell ref="V49:X49"/>
    <mergeCell ref="Y49:AA49"/>
    <mergeCell ref="P76:AC76"/>
    <mergeCell ref="Q81:S81"/>
    <mergeCell ref="T81:U81"/>
    <mergeCell ref="V81:X81"/>
    <mergeCell ref="Y81:AA81"/>
    <mergeCell ref="P77:P80"/>
    <mergeCell ref="Q77:S77"/>
    <mergeCell ref="T77:T80"/>
    <mergeCell ref="V77:X80"/>
    <mergeCell ref="Y77:AA77"/>
    <mergeCell ref="Q78:S78"/>
    <mergeCell ref="Y78:AA78"/>
    <mergeCell ref="Q79:S79"/>
    <mergeCell ref="Y79:AA79"/>
    <mergeCell ref="Q80:S80"/>
    <mergeCell ref="P4:AC5"/>
    <mergeCell ref="P31:T31"/>
    <mergeCell ref="Y20:AA20"/>
    <mergeCell ref="Q21:S21"/>
    <mergeCell ref="Y21:AA21"/>
    <mergeCell ref="Q22:S22"/>
    <mergeCell ref="Y22:AA22"/>
    <mergeCell ref="P19:P22"/>
    <mergeCell ref="P6:AC8"/>
    <mergeCell ref="P10:AC12"/>
    <mergeCell ref="P14:AC18"/>
    <mergeCell ref="A131:AD131"/>
    <mergeCell ref="P65:T65"/>
    <mergeCell ref="P97:T97"/>
    <mergeCell ref="P129:AA129"/>
    <mergeCell ref="Y110:AA110"/>
    <mergeCell ref="Q111:S111"/>
    <mergeCell ref="P108:AC108"/>
    <mergeCell ref="E74:F74"/>
    <mergeCell ref="E106:F106"/>
    <mergeCell ref="P109:P112"/>
    <mergeCell ref="P130:AC130"/>
    <mergeCell ref="Y112:AA112"/>
    <mergeCell ref="Q113:S113"/>
    <mergeCell ref="T113:U113"/>
    <mergeCell ref="V113:X113"/>
    <mergeCell ref="Y113:AA113"/>
    <mergeCell ref="Q109:S109"/>
    <mergeCell ref="T109:T112"/>
    <mergeCell ref="V109:X112"/>
    <mergeCell ref="Q112:S112"/>
    <mergeCell ref="P98:AC102"/>
    <mergeCell ref="Y111:AA111"/>
    <mergeCell ref="AD1:AD130"/>
    <mergeCell ref="Q49:S49"/>
    <mergeCell ref="A1:A33"/>
    <mergeCell ref="A34:A130"/>
    <mergeCell ref="O1:O130"/>
    <mergeCell ref="E4:H6"/>
    <mergeCell ref="G19:G22"/>
    <mergeCell ref="G45:G48"/>
    <mergeCell ref="G77:G80"/>
    <mergeCell ref="G109:G112"/>
    <mergeCell ref="E42:F42"/>
    <mergeCell ref="C130:G130"/>
    <mergeCell ref="C98:G98"/>
    <mergeCell ref="B99:N99"/>
    <mergeCell ref="B100:D100"/>
    <mergeCell ref="E103:G103"/>
    <mergeCell ref="H98:N98"/>
    <mergeCell ref="L81:M81"/>
    <mergeCell ref="E68:F69"/>
    <mergeCell ref="G68:H69"/>
    <mergeCell ref="B69:D69"/>
    <mergeCell ref="M68:N69"/>
    <mergeCell ref="K68:L69"/>
    <mergeCell ref="C97:H97"/>
    <mergeCell ref="E81:F81"/>
    <mergeCell ref="B75:D75"/>
    <mergeCell ref="B15:D15"/>
    <mergeCell ref="C66:G66"/>
    <mergeCell ref="B67:N67"/>
    <mergeCell ref="H66:N66"/>
    <mergeCell ref="B16:D16"/>
    <mergeCell ref="C65:H65"/>
    <mergeCell ref="B43:D43"/>
    <mergeCell ref="E43:N43"/>
    <mergeCell ref="C31:H31"/>
    <mergeCell ref="B19:B22"/>
    <mergeCell ref="L19:N19"/>
    <mergeCell ref="C19:C22"/>
    <mergeCell ref="E16:F16"/>
    <mergeCell ref="E17:N17"/>
    <mergeCell ref="B17:D17"/>
    <mergeCell ref="M16:N16"/>
    <mergeCell ref="E23:F23"/>
    <mergeCell ref="E36:F37"/>
    <mergeCell ref="C32:G32"/>
  </mergeCells>
  <phoneticPr fontId="0" type="noConversion"/>
  <conditionalFormatting sqref="M24:M30 AC24:AC30 M50:M64 AC51:AC64 M82:M96 AC83:AC96 M114:M128 AC115:AC128">
    <cfRule type="expression" dxfId="16" priority="1" stopIfTrue="1">
      <formula>OR($M24="Aufstellungsort!",$M24="Name Aufsteller!")</formula>
    </cfRule>
    <cfRule type="expression" dxfId="15" priority="2" stopIfTrue="1">
      <formula>$M24="Name Gerät!"</formula>
    </cfRule>
    <cfRule type="expression" dxfId="14" priority="3" stopIfTrue="1">
      <formula>$M24="Betrag, EUR!"</formula>
    </cfRule>
  </conditionalFormatting>
  <dataValidations xWindow="925" yWindow="426" count="1">
    <dataValidation type="whole" operator="greaterThanOrEqual" allowBlank="1" showInputMessage="1" showErrorMessage="1" promptTitle="Nur Ganzzahlen eingeben." prompt="Bitte geben Sie nur abgerundete ganze Zahlen ein (ohne Nachkommastellen)." sqref="I51:I64 I24:I30 I83:I96 I115:I128" xr:uid="{00000000-0002-0000-0000-000000000000}">
      <formula1>-10000</formula1>
    </dataValidation>
  </dataValidations>
  <pageMargins left="0.31496062992125984" right="0.19685039370078741" top="0.19685039370078741" bottom="0" header="0.19685039370078741" footer="0.19685039370078741"/>
  <pageSetup paperSize="9" scale="95" orientation="landscape"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AM133"/>
  <sheetViews>
    <sheetView showRowColHeaders="0" showOutlineSymbols="0" topLeftCell="A20" zoomScaleNormal="100" workbookViewId="0">
      <selection activeCell="P51" sqref="P51"/>
    </sheetView>
  </sheetViews>
  <sheetFormatPr baseColWidth="10" defaultColWidth="0" defaultRowHeight="15" zeroHeight="1" x14ac:dyDescent="0.2"/>
  <cols>
    <col min="1" max="1" width="5.42578125" style="20" customWidth="1"/>
    <col min="2" max="2" width="4.5703125" style="20" customWidth="1"/>
    <col min="3" max="3" width="27.7109375" style="20" customWidth="1"/>
    <col min="4" max="4" width="5.5703125" style="23" customWidth="1"/>
    <col min="5" max="5" width="18.7109375" style="20" customWidth="1"/>
    <col min="6" max="6" width="10.85546875" style="20" customWidth="1"/>
    <col min="7" max="8" width="15.85546875" style="20" customWidth="1"/>
    <col min="9" max="9" width="13.28515625" style="20" customWidth="1"/>
    <col min="10" max="10" width="3.140625" style="20" customWidth="1"/>
    <col min="11" max="11" width="6.140625" style="20" customWidth="1"/>
    <col min="12" max="12" width="7.140625" style="20" customWidth="1"/>
    <col min="13" max="13" width="12" style="20" customWidth="1"/>
    <col min="14" max="14" width="3.140625" style="20" customWidth="1"/>
    <col min="15" max="15" width="5.42578125" style="20" customWidth="1"/>
    <col min="16" max="16" width="27.7109375" style="20" customWidth="1"/>
    <col min="17" max="17" width="1.85546875" style="20" customWidth="1"/>
    <col min="18" max="18" width="2.28515625" style="20" customWidth="1"/>
    <col min="19" max="19" width="1.85546875" style="20" customWidth="1"/>
    <col min="20" max="20" width="18.7109375" style="20" customWidth="1"/>
    <col min="21" max="21" width="10.85546875" style="20" customWidth="1"/>
    <col min="22" max="22" width="1.85546875" style="20" customWidth="1"/>
    <col min="23" max="23" width="12.7109375" style="20" customWidth="1"/>
    <col min="24" max="25" width="1.85546875" style="20" customWidth="1"/>
    <col min="26" max="26" width="12.7109375" style="20" customWidth="1"/>
    <col min="27" max="27" width="1.85546875" style="20" customWidth="1"/>
    <col min="28" max="28" width="16" style="20" customWidth="1"/>
    <col min="29" max="29" width="19.7109375" style="20" customWidth="1"/>
    <col min="30" max="30" width="5.42578125" style="20" customWidth="1"/>
    <col min="31" max="31" width="14.7109375" style="105" hidden="1" customWidth="1"/>
    <col min="32" max="32" width="0" style="105" hidden="1" customWidth="1"/>
    <col min="33" max="33" width="6.140625" style="105" hidden="1" customWidth="1"/>
    <col min="34" max="34" width="21.140625" style="105" hidden="1" customWidth="1"/>
    <col min="35" max="35" width="0" style="105" hidden="1" customWidth="1"/>
    <col min="36" max="36" width="17.28515625" style="105" hidden="1" customWidth="1"/>
    <col min="37" max="37" width="17.140625" style="105" hidden="1" customWidth="1"/>
    <col min="38" max="16384" width="0" style="105" hidden="1"/>
  </cols>
  <sheetData>
    <row r="1" spans="1:32" ht="13.5" customHeight="1" x14ac:dyDescent="0.2">
      <c r="A1" s="174" t="s">
        <v>93</v>
      </c>
      <c r="B1" s="250" t="s">
        <v>0</v>
      </c>
      <c r="C1" s="250"/>
      <c r="D1" s="250"/>
      <c r="E1" s="250"/>
      <c r="F1" s="250"/>
      <c r="G1" s="250"/>
      <c r="H1" s="250"/>
      <c r="I1" s="250"/>
      <c r="J1" s="250"/>
      <c r="K1" s="250"/>
      <c r="L1" s="250"/>
      <c r="M1" s="250"/>
      <c r="N1" s="250"/>
      <c r="O1" s="178"/>
      <c r="P1" s="176"/>
      <c r="Q1" s="176"/>
      <c r="R1" s="176"/>
      <c r="S1" s="176"/>
      <c r="T1" s="176"/>
      <c r="U1" s="176"/>
      <c r="V1" s="176"/>
      <c r="W1" s="176"/>
      <c r="X1" s="176"/>
      <c r="Y1" s="176"/>
      <c r="Z1" s="176"/>
      <c r="AA1" s="176"/>
      <c r="AB1" s="176"/>
      <c r="AC1" s="176"/>
      <c r="AD1" s="223"/>
      <c r="AE1" s="103"/>
      <c r="AF1" s="104"/>
    </row>
    <row r="2" spans="1:32" ht="34.5" customHeight="1" x14ac:dyDescent="0.2">
      <c r="A2" s="174"/>
      <c r="B2" s="181"/>
      <c r="C2" s="181"/>
      <c r="D2" s="181"/>
      <c r="E2" s="181"/>
      <c r="F2" s="181"/>
      <c r="G2" s="181"/>
      <c r="H2" s="181"/>
      <c r="I2" s="157"/>
      <c r="J2" s="157"/>
      <c r="K2" s="157"/>
      <c r="L2" s="157"/>
      <c r="M2" s="157"/>
      <c r="N2" s="157"/>
      <c r="O2" s="176"/>
      <c r="P2" s="228" t="s">
        <v>110</v>
      </c>
      <c r="Q2" s="228"/>
      <c r="R2" s="228"/>
      <c r="S2" s="228"/>
      <c r="T2" s="228"/>
      <c r="U2" s="228"/>
      <c r="V2" s="228"/>
      <c r="W2" s="228"/>
      <c r="X2" s="228"/>
      <c r="Y2" s="228"/>
      <c r="Z2" s="228"/>
      <c r="AA2" s="228"/>
      <c r="AB2" s="228"/>
      <c r="AC2" s="228"/>
      <c r="AD2" s="223"/>
      <c r="AE2" s="103"/>
      <c r="AF2" s="104"/>
    </row>
    <row r="3" spans="1:32" ht="13.5" customHeight="1" x14ac:dyDescent="0.2">
      <c r="A3" s="174"/>
      <c r="B3" s="181"/>
      <c r="C3" s="181"/>
      <c r="D3" s="181"/>
      <c r="E3" s="28"/>
      <c r="F3" s="27"/>
      <c r="G3" s="27"/>
      <c r="H3" s="28"/>
      <c r="I3" s="230" t="s">
        <v>1</v>
      </c>
      <c r="J3" s="230"/>
      <c r="K3" s="230"/>
      <c r="L3" s="230"/>
      <c r="M3" s="230"/>
      <c r="N3" s="230"/>
      <c r="O3" s="176"/>
      <c r="P3" s="228"/>
      <c r="Q3" s="228"/>
      <c r="R3" s="228"/>
      <c r="S3" s="228"/>
      <c r="T3" s="228"/>
      <c r="U3" s="228"/>
      <c r="V3" s="228"/>
      <c r="W3" s="228"/>
      <c r="X3" s="228"/>
      <c r="Y3" s="228"/>
      <c r="Z3" s="228"/>
      <c r="AA3" s="228"/>
      <c r="AB3" s="228"/>
      <c r="AC3" s="228"/>
      <c r="AD3" s="223"/>
      <c r="AE3" s="103"/>
      <c r="AF3" s="104"/>
    </row>
    <row r="4" spans="1:32" ht="19.5" customHeight="1" x14ac:dyDescent="0.2">
      <c r="A4" s="174"/>
      <c r="B4" s="181"/>
      <c r="C4" s="181"/>
      <c r="D4" s="181"/>
      <c r="E4" s="181"/>
      <c r="F4" s="181"/>
      <c r="G4" s="181"/>
      <c r="H4" s="181"/>
      <c r="I4" s="230" t="s">
        <v>2</v>
      </c>
      <c r="J4" s="230"/>
      <c r="K4" s="230"/>
      <c r="L4" s="230"/>
      <c r="M4" s="230"/>
      <c r="N4" s="230"/>
      <c r="O4" s="176"/>
      <c r="P4" s="192" t="s">
        <v>107</v>
      </c>
      <c r="Q4" s="192"/>
      <c r="R4" s="192"/>
      <c r="S4" s="192"/>
      <c r="T4" s="192"/>
      <c r="U4" s="192"/>
      <c r="V4" s="192"/>
      <c r="W4" s="192"/>
      <c r="X4" s="192"/>
      <c r="Y4" s="192"/>
      <c r="Z4" s="192"/>
      <c r="AA4" s="192"/>
      <c r="AB4" s="192"/>
      <c r="AC4" s="192"/>
      <c r="AD4" s="223"/>
      <c r="AE4" s="103"/>
      <c r="AF4" s="104"/>
    </row>
    <row r="5" spans="1:32" ht="13.5" customHeight="1" x14ac:dyDescent="0.2">
      <c r="A5" s="174"/>
      <c r="B5" s="181"/>
      <c r="C5" s="181"/>
      <c r="D5" s="181"/>
      <c r="E5" s="181"/>
      <c r="F5" s="181"/>
      <c r="G5" s="181"/>
      <c r="H5" s="181"/>
      <c r="I5" s="230"/>
      <c r="J5" s="230"/>
      <c r="K5" s="230"/>
      <c r="L5" s="230"/>
      <c r="M5" s="230"/>
      <c r="N5" s="230"/>
      <c r="O5" s="176"/>
      <c r="P5" s="192"/>
      <c r="Q5" s="192"/>
      <c r="R5" s="192"/>
      <c r="S5" s="192"/>
      <c r="T5" s="192"/>
      <c r="U5" s="192"/>
      <c r="V5" s="192"/>
      <c r="W5" s="192"/>
      <c r="X5" s="192"/>
      <c r="Y5" s="192"/>
      <c r="Z5" s="192"/>
      <c r="AA5" s="192"/>
      <c r="AB5" s="192"/>
      <c r="AC5" s="192"/>
      <c r="AD5" s="223"/>
      <c r="AE5" s="103"/>
      <c r="AF5" s="104"/>
    </row>
    <row r="6" spans="1:32" ht="24.6" customHeight="1" x14ac:dyDescent="0.2">
      <c r="A6" s="174"/>
      <c r="B6" s="254" t="s">
        <v>33</v>
      </c>
      <c r="C6" s="254"/>
      <c r="D6" s="254"/>
      <c r="E6" s="181"/>
      <c r="F6" s="181"/>
      <c r="G6" s="181"/>
      <c r="H6" s="181"/>
      <c r="I6" s="27"/>
      <c r="J6" s="29" t="s">
        <v>3</v>
      </c>
      <c r="K6" s="246" t="str">
        <f>IF('ZusStell alle AufstOrte'!J6&gt;0,'ZusStell alle AufstOrte'!J6,"")</f>
        <v/>
      </c>
      <c r="L6" s="247"/>
      <c r="M6" s="247"/>
      <c r="N6" s="248"/>
      <c r="O6" s="176"/>
      <c r="P6" s="176"/>
      <c r="Q6" s="176"/>
      <c r="R6" s="176"/>
      <c r="S6" s="176"/>
      <c r="T6" s="176"/>
      <c r="U6" s="176"/>
      <c r="V6" s="176"/>
      <c r="W6" s="176"/>
      <c r="X6" s="176"/>
      <c r="Y6" s="176"/>
      <c r="Z6" s="176"/>
      <c r="AA6" s="176"/>
      <c r="AB6" s="176"/>
      <c r="AC6" s="176"/>
      <c r="AD6" s="223"/>
      <c r="AE6" s="103"/>
      <c r="AF6" s="104"/>
    </row>
    <row r="7" spans="1:32" ht="14.25" customHeight="1" x14ac:dyDescent="0.2">
      <c r="A7" s="174"/>
      <c r="B7" s="230" t="s">
        <v>4</v>
      </c>
      <c r="C7" s="230"/>
      <c r="D7" s="230"/>
      <c r="E7" s="181"/>
      <c r="F7" s="181"/>
      <c r="G7" s="28"/>
      <c r="H7" s="28"/>
      <c r="I7" s="28"/>
      <c r="J7" s="28"/>
      <c r="K7" s="28"/>
      <c r="L7" s="28"/>
      <c r="M7" s="28"/>
      <c r="N7" s="28"/>
      <c r="O7" s="176"/>
      <c r="P7" s="176"/>
      <c r="Q7" s="176"/>
      <c r="R7" s="176"/>
      <c r="S7" s="176"/>
      <c r="T7" s="176"/>
      <c r="U7" s="176"/>
      <c r="V7" s="176"/>
      <c r="W7" s="176"/>
      <c r="X7" s="176"/>
      <c r="Y7" s="176"/>
      <c r="Z7" s="176"/>
      <c r="AA7" s="176"/>
      <c r="AB7" s="176"/>
      <c r="AC7" s="176"/>
      <c r="AD7" s="223"/>
      <c r="AE7" s="103"/>
      <c r="AF7" s="104"/>
    </row>
    <row r="8" spans="1:32" ht="30.75" customHeight="1" x14ac:dyDescent="0.2">
      <c r="A8" s="174"/>
      <c r="B8" s="230"/>
      <c r="C8" s="230"/>
      <c r="D8" s="230"/>
      <c r="E8" s="173" t="s">
        <v>57</v>
      </c>
      <c r="F8" s="157"/>
      <c r="G8" s="251" t="str">
        <f>IF('ZusStell alle AufstOrte'!G8&gt;0,'ZusStell alle AufstOrte'!G8,"")</f>
        <v/>
      </c>
      <c r="H8" s="252"/>
      <c r="I8" s="249" t="s">
        <v>32</v>
      </c>
      <c r="J8" s="249"/>
      <c r="K8" s="251" t="str">
        <f>IF('ZusStell alle AufstOrte'!K8&gt;0,'ZusStell alle AufstOrte'!K8,"")</f>
        <v/>
      </c>
      <c r="L8" s="252"/>
      <c r="M8" s="253"/>
      <c r="N8" s="253"/>
      <c r="O8" s="176"/>
      <c r="P8" s="176"/>
      <c r="Q8" s="176"/>
      <c r="R8" s="176"/>
      <c r="S8" s="176"/>
      <c r="T8" s="176"/>
      <c r="U8" s="176"/>
      <c r="V8" s="176"/>
      <c r="W8" s="176"/>
      <c r="X8" s="176"/>
      <c r="Y8" s="176"/>
      <c r="Z8" s="176"/>
      <c r="AA8" s="176"/>
      <c r="AB8" s="176"/>
      <c r="AC8" s="176"/>
      <c r="AD8" s="223"/>
      <c r="AE8" s="103"/>
      <c r="AF8" s="104"/>
    </row>
    <row r="9" spans="1:32" ht="26.25" customHeight="1" x14ac:dyDescent="0.2">
      <c r="A9" s="174"/>
      <c r="B9" s="157" t="s">
        <v>34</v>
      </c>
      <c r="C9" s="157"/>
      <c r="D9" s="157"/>
      <c r="E9" s="185" t="str">
        <f>IF('ZusStell alle AufstOrte'!E9&gt;0,'ZusStell alle AufstOrte'!E9,"")</f>
        <v/>
      </c>
      <c r="F9" s="185"/>
      <c r="G9" s="185"/>
      <c r="H9" s="185" t="str">
        <f>IF('ZusStell alle AufstOrte'!H9&gt;0,'ZusStell alle AufstOrte'!H9,"")</f>
        <v/>
      </c>
      <c r="I9" s="185"/>
      <c r="J9" s="185"/>
      <c r="K9" s="185"/>
      <c r="L9" s="185"/>
      <c r="M9" s="185"/>
      <c r="N9" s="185"/>
      <c r="O9" s="176"/>
      <c r="P9" s="78"/>
      <c r="Q9" s="78"/>
      <c r="R9" s="78"/>
      <c r="S9" s="78"/>
      <c r="T9" s="78"/>
      <c r="U9" s="78"/>
      <c r="V9" s="78"/>
      <c r="W9" s="78"/>
      <c r="X9" s="78"/>
      <c r="Y9" s="78"/>
      <c r="Z9" s="78"/>
      <c r="AA9" s="78"/>
      <c r="AB9" s="78"/>
      <c r="AC9" s="78"/>
      <c r="AD9" s="223"/>
      <c r="AE9" s="103"/>
      <c r="AF9" s="104"/>
    </row>
    <row r="10" spans="1:32" ht="12" customHeight="1" x14ac:dyDescent="0.2">
      <c r="A10" s="174"/>
      <c r="B10" s="181"/>
      <c r="C10" s="181"/>
      <c r="D10" s="181"/>
      <c r="E10" s="231" t="s">
        <v>5</v>
      </c>
      <c r="F10" s="231"/>
      <c r="G10" s="231"/>
      <c r="H10" s="231" t="s">
        <v>6</v>
      </c>
      <c r="I10" s="231"/>
      <c r="J10" s="231"/>
      <c r="K10" s="231"/>
      <c r="L10" s="231"/>
      <c r="M10" s="231"/>
      <c r="N10" s="231"/>
      <c r="O10" s="176"/>
      <c r="P10" s="176"/>
      <c r="Q10" s="176"/>
      <c r="R10" s="176"/>
      <c r="S10" s="176"/>
      <c r="T10" s="176"/>
      <c r="U10" s="176"/>
      <c r="V10" s="176"/>
      <c r="W10" s="176"/>
      <c r="X10" s="176"/>
      <c r="Y10" s="176"/>
      <c r="Z10" s="176"/>
      <c r="AA10" s="176"/>
      <c r="AB10" s="176"/>
      <c r="AC10" s="176"/>
      <c r="AD10" s="223"/>
      <c r="AE10" s="103"/>
      <c r="AF10" s="104"/>
    </row>
    <row r="11" spans="1:32" ht="24" customHeight="1" x14ac:dyDescent="0.2">
      <c r="A11" s="174"/>
      <c r="B11" s="181"/>
      <c r="C11" s="181"/>
      <c r="D11" s="181"/>
      <c r="E11" s="185" t="str">
        <f>IF('ZusStell alle AufstOrte'!E11&gt;0,'ZusStell alle AufstOrte'!E11,"")</f>
        <v/>
      </c>
      <c r="F11" s="185"/>
      <c r="G11" s="185"/>
      <c r="H11" s="185" t="str">
        <f>IF('ZusStell alle AufstOrte'!H11&gt;0,'ZusStell alle AufstOrte'!H11,"")</f>
        <v/>
      </c>
      <c r="I11" s="185"/>
      <c r="J11" s="185"/>
      <c r="K11" s="185"/>
      <c r="L11" s="185"/>
      <c r="M11" s="185"/>
      <c r="N11" s="185"/>
      <c r="O11" s="176"/>
      <c r="P11" s="176"/>
      <c r="Q11" s="176"/>
      <c r="R11" s="176"/>
      <c r="S11" s="176"/>
      <c r="T11" s="176"/>
      <c r="U11" s="176"/>
      <c r="V11" s="176"/>
      <c r="W11" s="176"/>
      <c r="X11" s="176"/>
      <c r="Y11" s="176"/>
      <c r="Z11" s="176"/>
      <c r="AA11" s="176"/>
      <c r="AB11" s="176"/>
      <c r="AC11" s="176"/>
      <c r="AD11" s="223"/>
      <c r="AE11" s="103"/>
      <c r="AF11" s="104"/>
    </row>
    <row r="12" spans="1:32" ht="12" customHeight="1" x14ac:dyDescent="0.2">
      <c r="A12" s="174"/>
      <c r="B12" s="181"/>
      <c r="C12" s="181"/>
      <c r="D12" s="181"/>
      <c r="E12" s="231" t="s">
        <v>7</v>
      </c>
      <c r="F12" s="231"/>
      <c r="G12" s="231"/>
      <c r="H12" s="231" t="s">
        <v>8</v>
      </c>
      <c r="I12" s="231"/>
      <c r="J12" s="231"/>
      <c r="K12" s="231"/>
      <c r="L12" s="231"/>
      <c r="M12" s="231"/>
      <c r="N12" s="231"/>
      <c r="O12" s="176"/>
      <c r="P12" s="176"/>
      <c r="Q12" s="176"/>
      <c r="R12" s="176"/>
      <c r="S12" s="176"/>
      <c r="T12" s="176"/>
      <c r="U12" s="176"/>
      <c r="V12" s="176"/>
      <c r="W12" s="176"/>
      <c r="X12" s="176"/>
      <c r="Y12" s="176"/>
      <c r="Z12" s="176"/>
      <c r="AA12" s="176"/>
      <c r="AB12" s="176"/>
      <c r="AC12" s="176"/>
      <c r="AD12" s="223"/>
      <c r="AE12" s="103"/>
      <c r="AF12" s="104"/>
    </row>
    <row r="13" spans="1:32" ht="24" customHeight="1" x14ac:dyDescent="0.2">
      <c r="A13" s="174"/>
      <c r="B13" s="157" t="s">
        <v>35</v>
      </c>
      <c r="C13" s="157"/>
      <c r="D13" s="157"/>
      <c r="E13" s="185" t="str">
        <f>IF(INDEX('ZusStell alle AufstOrte'!D:D,17)&gt;0,INDEX('ZusStell alle AufstOrte'!D:D,17),"")</f>
        <v/>
      </c>
      <c r="F13" s="185"/>
      <c r="G13" s="185"/>
      <c r="H13" s="185" t="str">
        <f>IF(INDEX('ZusStell alle AufstOrte'!F:F,17)&gt;0,INDEX('ZusStell alle AufstOrte'!F:F,17),"")</f>
        <v/>
      </c>
      <c r="I13" s="185"/>
      <c r="J13" s="185"/>
      <c r="K13" s="185"/>
      <c r="L13" s="185"/>
      <c r="M13" s="185"/>
      <c r="N13" s="185"/>
      <c r="O13" s="176"/>
      <c r="P13" s="78"/>
      <c r="Q13" s="78"/>
      <c r="R13" s="78"/>
      <c r="S13" s="78"/>
      <c r="T13" s="78"/>
      <c r="U13" s="78"/>
      <c r="V13" s="78"/>
      <c r="W13" s="78"/>
      <c r="X13" s="78"/>
      <c r="Y13" s="78"/>
      <c r="Z13" s="78"/>
      <c r="AA13" s="78"/>
      <c r="AB13" s="78"/>
      <c r="AC13" s="78"/>
      <c r="AD13" s="223"/>
      <c r="AE13" s="103"/>
      <c r="AF13" s="104"/>
    </row>
    <row r="14" spans="1:32" ht="12" customHeight="1" x14ac:dyDescent="0.2">
      <c r="A14" s="174"/>
      <c r="B14" s="181"/>
      <c r="C14" s="181"/>
      <c r="D14" s="181"/>
      <c r="E14" s="231" t="s">
        <v>36</v>
      </c>
      <c r="F14" s="231"/>
      <c r="G14" s="231"/>
      <c r="H14" s="231" t="s">
        <v>37</v>
      </c>
      <c r="I14" s="231"/>
      <c r="J14" s="231"/>
      <c r="K14" s="231"/>
      <c r="L14" s="231"/>
      <c r="M14" s="231"/>
      <c r="N14" s="231"/>
      <c r="O14" s="176"/>
      <c r="P14" s="176"/>
      <c r="Q14" s="176"/>
      <c r="R14" s="176"/>
      <c r="S14" s="176"/>
      <c r="T14" s="176"/>
      <c r="U14" s="176"/>
      <c r="V14" s="176"/>
      <c r="W14" s="176"/>
      <c r="X14" s="176"/>
      <c r="Y14" s="176"/>
      <c r="Z14" s="176"/>
      <c r="AA14" s="176"/>
      <c r="AB14" s="176"/>
      <c r="AC14" s="176"/>
      <c r="AD14" s="223"/>
      <c r="AE14" s="103"/>
      <c r="AF14" s="104"/>
    </row>
    <row r="15" spans="1:32" ht="18.75" customHeight="1" x14ac:dyDescent="0.2">
      <c r="A15" s="174"/>
      <c r="B15" s="154" t="s">
        <v>9</v>
      </c>
      <c r="C15" s="154"/>
      <c r="D15" s="154"/>
      <c r="E15" s="154" t="s">
        <v>66</v>
      </c>
      <c r="F15" s="154"/>
      <c r="G15" s="154"/>
      <c r="H15" s="154"/>
      <c r="I15" s="154"/>
      <c r="J15" s="154"/>
      <c r="K15" s="154"/>
      <c r="L15" s="154"/>
      <c r="M15" s="154"/>
      <c r="N15" s="154"/>
      <c r="O15" s="176"/>
      <c r="P15" s="176"/>
      <c r="Q15" s="176"/>
      <c r="R15" s="176"/>
      <c r="S15" s="176"/>
      <c r="T15" s="176"/>
      <c r="U15" s="176"/>
      <c r="V15" s="176"/>
      <c r="W15" s="176"/>
      <c r="X15" s="176"/>
      <c r="Y15" s="176"/>
      <c r="Z15" s="176"/>
      <c r="AA15" s="176"/>
      <c r="AB15" s="176"/>
      <c r="AC15" s="176"/>
      <c r="AD15" s="223"/>
      <c r="AE15" s="103"/>
      <c r="AF15" s="104"/>
    </row>
    <row r="16" spans="1:32" ht="14.25" customHeight="1" x14ac:dyDescent="0.25">
      <c r="A16" s="174"/>
      <c r="B16" s="157" t="s">
        <v>67</v>
      </c>
      <c r="C16" s="157"/>
      <c r="D16" s="157"/>
      <c r="E16" s="157" t="s">
        <v>68</v>
      </c>
      <c r="F16" s="157"/>
      <c r="G16" s="30" t="s">
        <v>69</v>
      </c>
      <c r="H16" s="31">
        <f>'AufstOrt 1'!H16</f>
        <v>7.5</v>
      </c>
      <c r="I16" s="27" t="s">
        <v>70</v>
      </c>
      <c r="J16" s="27"/>
      <c r="K16" s="27"/>
      <c r="L16" s="27" t="s">
        <v>71</v>
      </c>
      <c r="M16" s="171">
        <f>'AufstOrt 1'!M16</f>
        <v>25</v>
      </c>
      <c r="N16" s="171"/>
      <c r="O16" s="176"/>
      <c r="P16" s="176"/>
      <c r="Q16" s="176"/>
      <c r="R16" s="176"/>
      <c r="S16" s="176"/>
      <c r="T16" s="176"/>
      <c r="U16" s="176"/>
      <c r="V16" s="176"/>
      <c r="W16" s="176"/>
      <c r="X16" s="176"/>
      <c r="Y16" s="176"/>
      <c r="Z16" s="176"/>
      <c r="AA16" s="176"/>
      <c r="AB16" s="176"/>
      <c r="AC16" s="176"/>
      <c r="AD16" s="223"/>
      <c r="AE16" s="103"/>
      <c r="AF16" s="104"/>
    </row>
    <row r="17" spans="1:39" ht="12.6" customHeight="1" x14ac:dyDescent="0.2">
      <c r="A17" s="174"/>
      <c r="B17" s="160" t="s">
        <v>10</v>
      </c>
      <c r="C17" s="160"/>
      <c r="D17" s="160"/>
      <c r="E17" s="161" t="s">
        <v>100</v>
      </c>
      <c r="F17" s="161"/>
      <c r="G17" s="161"/>
      <c r="H17" s="161"/>
      <c r="I17" s="161"/>
      <c r="J17" s="161"/>
      <c r="K17" s="161"/>
      <c r="L17" s="161"/>
      <c r="M17" s="161"/>
      <c r="N17" s="161"/>
      <c r="O17" s="176"/>
      <c r="P17" s="176"/>
      <c r="Q17" s="176"/>
      <c r="R17" s="176"/>
      <c r="S17" s="176"/>
      <c r="T17" s="176"/>
      <c r="U17" s="176"/>
      <c r="V17" s="176"/>
      <c r="W17" s="176"/>
      <c r="X17" s="176"/>
      <c r="Y17" s="176"/>
      <c r="Z17" s="176"/>
      <c r="AA17" s="176"/>
      <c r="AB17" s="176"/>
      <c r="AC17" s="176"/>
      <c r="AD17" s="223"/>
      <c r="AE17" s="103"/>
      <c r="AF17" s="104"/>
    </row>
    <row r="18" spans="1:39" ht="12.6" customHeight="1" x14ac:dyDescent="0.15">
      <c r="A18" s="175"/>
      <c r="B18" s="32" t="s">
        <v>11</v>
      </c>
      <c r="C18" s="32">
        <v>1</v>
      </c>
      <c r="D18" s="33">
        <v>2</v>
      </c>
      <c r="E18" s="32">
        <v>3</v>
      </c>
      <c r="F18" s="33">
        <v>4</v>
      </c>
      <c r="G18" s="32">
        <v>5</v>
      </c>
      <c r="H18" s="33">
        <v>6</v>
      </c>
      <c r="I18" s="239">
        <v>7</v>
      </c>
      <c r="J18" s="239"/>
      <c r="K18" s="33">
        <v>8</v>
      </c>
      <c r="L18" s="232">
        <v>9</v>
      </c>
      <c r="M18" s="232"/>
      <c r="N18" s="232"/>
      <c r="O18" s="179"/>
      <c r="P18" s="176"/>
      <c r="Q18" s="176"/>
      <c r="R18" s="176"/>
      <c r="S18" s="176"/>
      <c r="T18" s="176"/>
      <c r="U18" s="176"/>
      <c r="V18" s="176"/>
      <c r="W18" s="176"/>
      <c r="X18" s="176"/>
      <c r="Y18" s="176"/>
      <c r="Z18" s="176"/>
      <c r="AA18" s="176"/>
      <c r="AB18" s="176"/>
      <c r="AC18" s="176"/>
      <c r="AD18" s="223"/>
      <c r="AE18" s="103"/>
      <c r="AF18" s="104"/>
    </row>
    <row r="19" spans="1:39" ht="12" customHeight="1" x14ac:dyDescent="0.2">
      <c r="A19" s="175"/>
      <c r="B19" s="162"/>
      <c r="C19" s="168" t="s">
        <v>12</v>
      </c>
      <c r="D19" s="34" t="s">
        <v>12</v>
      </c>
      <c r="E19" s="236" t="s">
        <v>13</v>
      </c>
      <c r="F19" s="34" t="s">
        <v>14</v>
      </c>
      <c r="G19" s="182" t="s">
        <v>15</v>
      </c>
      <c r="H19" s="34" t="s">
        <v>61</v>
      </c>
      <c r="I19" s="243" t="s">
        <v>72</v>
      </c>
      <c r="J19" s="168"/>
      <c r="K19" s="34" t="s">
        <v>16</v>
      </c>
      <c r="L19" s="165" t="s">
        <v>17</v>
      </c>
      <c r="M19" s="166"/>
      <c r="N19" s="167"/>
      <c r="O19" s="176"/>
      <c r="P19" s="199" t="s">
        <v>12</v>
      </c>
      <c r="Q19" s="165" t="s">
        <v>12</v>
      </c>
      <c r="R19" s="166"/>
      <c r="S19" s="167"/>
      <c r="T19" s="199" t="s">
        <v>13</v>
      </c>
      <c r="U19" s="34" t="s">
        <v>14</v>
      </c>
      <c r="V19" s="211" t="s">
        <v>15</v>
      </c>
      <c r="W19" s="182"/>
      <c r="X19" s="212"/>
      <c r="Y19" s="165" t="s">
        <v>61</v>
      </c>
      <c r="Z19" s="166"/>
      <c r="AA19" s="167"/>
      <c r="AB19" s="34" t="s">
        <v>72</v>
      </c>
      <c r="AC19" s="79" t="s">
        <v>72</v>
      </c>
      <c r="AD19" s="223"/>
      <c r="AE19" s="103"/>
      <c r="AF19" s="104"/>
    </row>
    <row r="20" spans="1:39" ht="12" customHeight="1" x14ac:dyDescent="0.2">
      <c r="A20" s="175"/>
      <c r="B20" s="163"/>
      <c r="C20" s="169"/>
      <c r="D20" s="35" t="s">
        <v>18</v>
      </c>
      <c r="E20" s="237"/>
      <c r="F20" s="36" t="s">
        <v>19</v>
      </c>
      <c r="G20" s="183"/>
      <c r="H20" s="36" t="s">
        <v>62</v>
      </c>
      <c r="I20" s="244"/>
      <c r="J20" s="169"/>
      <c r="K20" s="36" t="s">
        <v>20</v>
      </c>
      <c r="L20" s="195" t="s">
        <v>21</v>
      </c>
      <c r="M20" s="196"/>
      <c r="N20" s="197"/>
      <c r="O20" s="176"/>
      <c r="P20" s="200"/>
      <c r="Q20" s="225" t="s">
        <v>18</v>
      </c>
      <c r="R20" s="226"/>
      <c r="S20" s="227"/>
      <c r="T20" s="200"/>
      <c r="U20" s="36" t="s">
        <v>19</v>
      </c>
      <c r="V20" s="213"/>
      <c r="W20" s="183"/>
      <c r="X20" s="214"/>
      <c r="Y20" s="195" t="s">
        <v>62</v>
      </c>
      <c r="Z20" s="196"/>
      <c r="AA20" s="197"/>
      <c r="AB20" s="36"/>
      <c r="AC20" s="80" t="s">
        <v>101</v>
      </c>
      <c r="AD20" s="223"/>
      <c r="AE20" s="103"/>
      <c r="AF20" s="104"/>
    </row>
    <row r="21" spans="1:39" ht="12" customHeight="1" x14ac:dyDescent="0.2">
      <c r="A21" s="175"/>
      <c r="B21" s="163"/>
      <c r="C21" s="169"/>
      <c r="D21" s="36" t="s">
        <v>22</v>
      </c>
      <c r="E21" s="237"/>
      <c r="F21" s="36" t="s">
        <v>23</v>
      </c>
      <c r="G21" s="183"/>
      <c r="H21" s="37" t="s">
        <v>64</v>
      </c>
      <c r="I21" s="244"/>
      <c r="J21" s="169"/>
      <c r="K21" s="38">
        <f>H16</f>
        <v>7.5</v>
      </c>
      <c r="L21" s="195"/>
      <c r="M21" s="196"/>
      <c r="N21" s="197"/>
      <c r="O21" s="176"/>
      <c r="P21" s="200"/>
      <c r="Q21" s="195" t="s">
        <v>22</v>
      </c>
      <c r="R21" s="196"/>
      <c r="S21" s="197"/>
      <c r="T21" s="200"/>
      <c r="U21" s="36" t="s">
        <v>23</v>
      </c>
      <c r="V21" s="213"/>
      <c r="W21" s="183"/>
      <c r="X21" s="214"/>
      <c r="Y21" s="220" t="s">
        <v>64</v>
      </c>
      <c r="Z21" s="221"/>
      <c r="AA21" s="222"/>
      <c r="AB21" s="36"/>
      <c r="AC21" s="80" t="s">
        <v>102</v>
      </c>
      <c r="AD21" s="223"/>
      <c r="AE21" s="103"/>
      <c r="AF21" s="104"/>
    </row>
    <row r="22" spans="1:39" ht="12" customHeight="1" x14ac:dyDescent="0.2">
      <c r="A22" s="175"/>
      <c r="B22" s="164"/>
      <c r="C22" s="170"/>
      <c r="D22" s="39" t="s">
        <v>24</v>
      </c>
      <c r="E22" s="238"/>
      <c r="F22" s="39" t="s">
        <v>25</v>
      </c>
      <c r="G22" s="184"/>
      <c r="H22" s="40" t="s">
        <v>63</v>
      </c>
      <c r="I22" s="245"/>
      <c r="J22" s="170"/>
      <c r="K22" s="41">
        <f>M16</f>
        <v>25</v>
      </c>
      <c r="L22" s="203" t="s">
        <v>26</v>
      </c>
      <c r="M22" s="204"/>
      <c r="N22" s="205"/>
      <c r="O22" s="176"/>
      <c r="P22" s="201"/>
      <c r="Q22" s="217" t="s">
        <v>24</v>
      </c>
      <c r="R22" s="218"/>
      <c r="S22" s="219"/>
      <c r="T22" s="201"/>
      <c r="U22" s="39" t="s">
        <v>25</v>
      </c>
      <c r="V22" s="215"/>
      <c r="W22" s="184"/>
      <c r="X22" s="216"/>
      <c r="Y22" s="203" t="s">
        <v>63</v>
      </c>
      <c r="Z22" s="204"/>
      <c r="AA22" s="205"/>
      <c r="AB22" s="39"/>
      <c r="AC22" s="81" t="s">
        <v>104</v>
      </c>
      <c r="AD22" s="223"/>
      <c r="AE22" s="103"/>
      <c r="AF22" s="106"/>
      <c r="AG22" s="107"/>
      <c r="AH22" s="107"/>
      <c r="AI22" s="107"/>
      <c r="AJ22" s="107"/>
      <c r="AK22" s="107"/>
      <c r="AL22" s="107"/>
    </row>
    <row r="23" spans="1:39" ht="12" customHeight="1" x14ac:dyDescent="0.2">
      <c r="A23" s="175"/>
      <c r="B23" s="42" t="s">
        <v>27</v>
      </c>
      <c r="C23" s="43" t="s">
        <v>88</v>
      </c>
      <c r="D23" s="43"/>
      <c r="E23" s="172" t="s">
        <v>81</v>
      </c>
      <c r="F23" s="172"/>
      <c r="G23" s="43"/>
      <c r="H23" s="43"/>
      <c r="I23" s="43" t="s">
        <v>30</v>
      </c>
      <c r="J23" s="43" t="s">
        <v>60</v>
      </c>
      <c r="K23" s="43" t="s">
        <v>31</v>
      </c>
      <c r="L23" s="186" t="s">
        <v>30</v>
      </c>
      <c r="M23" s="186"/>
      <c r="N23" s="43" t="s">
        <v>60</v>
      </c>
      <c r="O23" s="179"/>
      <c r="P23" s="82" t="s">
        <v>88</v>
      </c>
      <c r="Q23" s="206" t="s">
        <v>28</v>
      </c>
      <c r="R23" s="207"/>
      <c r="S23" s="208"/>
      <c r="T23" s="209" t="s">
        <v>81</v>
      </c>
      <c r="U23" s="210"/>
      <c r="V23" s="206" t="s">
        <v>29</v>
      </c>
      <c r="W23" s="207"/>
      <c r="X23" s="208"/>
      <c r="Y23" s="206" t="s">
        <v>29</v>
      </c>
      <c r="Z23" s="207"/>
      <c r="AA23" s="208"/>
      <c r="AB23" s="82" t="s">
        <v>103</v>
      </c>
      <c r="AC23" s="83" t="s">
        <v>30</v>
      </c>
      <c r="AD23" s="223"/>
      <c r="AE23" s="103"/>
      <c r="AF23" s="106"/>
      <c r="AG23" s="107"/>
      <c r="AH23" s="107"/>
      <c r="AI23" s="107"/>
      <c r="AJ23" s="107"/>
      <c r="AK23" s="107"/>
      <c r="AL23" s="107"/>
      <c r="AM23" s="107"/>
    </row>
    <row r="24" spans="1:39" ht="22.5" customHeight="1" x14ac:dyDescent="0.45">
      <c r="A24" s="175"/>
      <c r="B24" s="57">
        <v>1</v>
      </c>
      <c r="C24" s="44" t="str">
        <f t="shared" ref="C24:H30" si="0">IF(OR(AF24="",AF24=0),"",AF24)</f>
        <v/>
      </c>
      <c r="D24" s="45" t="str">
        <f t="shared" si="0"/>
        <v/>
      </c>
      <c r="E24" s="151" t="str">
        <f t="shared" si="0"/>
        <v/>
      </c>
      <c r="F24" s="44" t="str">
        <f t="shared" si="0"/>
        <v/>
      </c>
      <c r="G24" s="115" t="str">
        <f t="shared" si="0"/>
        <v/>
      </c>
      <c r="H24" s="115" t="str">
        <f t="shared" si="0"/>
        <v/>
      </c>
      <c r="I24" s="46" t="str">
        <f t="shared" ref="I24:I30" si="1">IF(AL24="","",ROUNDDOWN(AL24,0))</f>
        <v/>
      </c>
      <c r="J24" s="47" t="s">
        <v>59</v>
      </c>
      <c r="K24" s="48" t="str">
        <f>IF(OR(INDEX(C:C,24)="",INDEX(C:C,24)=0),"",IF(INDEX(D:D,24)="X",M$16,H$16))</f>
        <v/>
      </c>
      <c r="L24" s="49"/>
      <c r="M24" s="50" t="str">
        <f>IF(AND(AF24="",AL24=""),"",IF(AND(AL24&gt;=0,E$9=""),"Name Aufsteller!",IF(AND(AL24&gt;=0,E$13=""),"Aufstellungsort!",IF(AF24=0,"Name Gerät!",IF(AND(AL24&gt;=0,AF24=""),"Name Gerät!",IF(AND(AF24&gt;0,AL24=""),"Betrag, EUR!",IF(K24="","",ROUNDDOWN(I24*K24/100,0))))))))</f>
        <v/>
      </c>
      <c r="N24" s="47" t="s">
        <v>59</v>
      </c>
      <c r="O24" s="180"/>
      <c r="Q24" s="51" t="s">
        <v>95</v>
      </c>
      <c r="S24" s="51" t="s">
        <v>95</v>
      </c>
      <c r="T24" s="90"/>
      <c r="U24" s="91"/>
      <c r="V24" s="51" t="s">
        <v>95</v>
      </c>
      <c r="W24" s="113"/>
      <c r="X24" s="51" t="s">
        <v>95</v>
      </c>
      <c r="Y24" s="51" t="s">
        <v>95</v>
      </c>
      <c r="Z24" s="113"/>
      <c r="AA24" s="51" t="s">
        <v>95</v>
      </c>
      <c r="AB24" s="19"/>
      <c r="AC24" s="25" t="str">
        <f t="shared" ref="AC24:AC30" si="2">IF(AND(AF24="",AL24=""),"",IF(AND(AL24&gt;=0,E$9=""),"Name Aufsteller!",IF(AND(AL24&gt;=0,E$13=""),"Aufstellungsort!",IF(AF24=0,"Name Gerät!",IF(AND(AL24&gt;=0,AF24=""),"Name Gerät!",IF(AND(AF24&gt;0,AL24=""),"Betrag, EUR!",I24))))))</f>
        <v/>
      </c>
      <c r="AD24" s="224"/>
      <c r="AE24" s="103" t="str">
        <f t="shared" ref="AE24:AE30" si="3">M24</f>
        <v/>
      </c>
      <c r="AF24" s="104" t="str">
        <f>IF(INDEX(P:P,24)="","",INDEX(P:P,24))</f>
        <v/>
      </c>
      <c r="AG24" s="105" t="str">
        <f>IF(INDEX(R:R,24)="","",INDEX(R:R,24))</f>
        <v/>
      </c>
      <c r="AH24" s="105" t="str">
        <f>IF(INDEX(T:T,24)="","",INDEX(T:T,24))</f>
        <v/>
      </c>
      <c r="AI24" s="105" t="str">
        <f>IF(INDEX(U:U,24)="","",INDEX(U:U,24))</f>
        <v/>
      </c>
      <c r="AJ24" s="105" t="str">
        <f>IF(INDEX(W:W,24)="","",INDEX(W:W,24))</f>
        <v/>
      </c>
      <c r="AK24" s="105" t="str">
        <f>IF(INDEX(Z:Z,24)="","",INDEX(Z:Z,24))</f>
        <v/>
      </c>
      <c r="AL24" s="105" t="str">
        <f>IF(INDEX(AB:AB,24)="","",INDEX(AB:AB,24))</f>
        <v/>
      </c>
    </row>
    <row r="25" spans="1:39" ht="22.5" customHeight="1" x14ac:dyDescent="0.45">
      <c r="A25" s="175"/>
      <c r="B25" s="57">
        <v>2</v>
      </c>
      <c r="C25" s="44" t="str">
        <f t="shared" si="0"/>
        <v/>
      </c>
      <c r="D25" s="45" t="str">
        <f t="shared" si="0"/>
        <v/>
      </c>
      <c r="E25" s="151" t="str">
        <f t="shared" si="0"/>
        <v/>
      </c>
      <c r="F25" s="44" t="str">
        <f t="shared" si="0"/>
        <v/>
      </c>
      <c r="G25" s="115" t="str">
        <f t="shared" si="0"/>
        <v/>
      </c>
      <c r="H25" s="115" t="str">
        <f t="shared" si="0"/>
        <v/>
      </c>
      <c r="I25" s="46" t="str">
        <f t="shared" si="1"/>
        <v/>
      </c>
      <c r="J25" s="47" t="s">
        <v>59</v>
      </c>
      <c r="K25" s="48" t="str">
        <f>IF(OR(INDEX(C:C,25)="",INDEX(C:C,25)=0),"",IF(INDEX(D:D,25)="X",M$16,H$16))</f>
        <v/>
      </c>
      <c r="L25" s="49"/>
      <c r="M25" s="50" t="str">
        <f t="shared" ref="M25:M30" si="4">IF(AND(AF25="",AL25=""),"",IF(AND(AL25&gt;=0,E$9=""),"Name Aufsteller!",IF(AND(AL25&gt;=0,E$13=""),"Aufstellungsort!",IF(AF25=0,"Name Gerät!",IF(AND(AL25&gt;=0,AF25=""),"Name Gerät!",IF(AND(AF25&gt;0,AL25=""),"Betrag, EUR!",IF(K25="","",ROUNDDOWN(I25*K25/100,0))))))))</f>
        <v/>
      </c>
      <c r="N25" s="47" t="s">
        <v>59</v>
      </c>
      <c r="O25" s="180"/>
      <c r="Q25" s="51" t="s">
        <v>95</v>
      </c>
      <c r="S25" s="51" t="s">
        <v>95</v>
      </c>
      <c r="T25" s="90"/>
      <c r="V25" s="51" t="s">
        <v>95</v>
      </c>
      <c r="W25" s="113"/>
      <c r="X25" s="51" t="s">
        <v>95</v>
      </c>
      <c r="Y25" s="51" t="s">
        <v>95</v>
      </c>
      <c r="Z25" s="113"/>
      <c r="AA25" s="51" t="s">
        <v>95</v>
      </c>
      <c r="AB25" s="19"/>
      <c r="AC25" s="25" t="str">
        <f t="shared" si="2"/>
        <v/>
      </c>
      <c r="AD25" s="224"/>
      <c r="AE25" s="103" t="str">
        <f t="shared" si="3"/>
        <v/>
      </c>
      <c r="AF25" s="104" t="str">
        <f>IF(INDEX(P:P,25)="","",INDEX(P:P,25))</f>
        <v/>
      </c>
      <c r="AG25" s="105" t="str">
        <f>IF(INDEX(R:R,25)="","",INDEX(R:R,25))</f>
        <v/>
      </c>
      <c r="AH25" s="105" t="str">
        <f>IF(INDEX(T:T,25)="","",INDEX(T:T,25))</f>
        <v/>
      </c>
      <c r="AI25" s="105" t="str">
        <f>IF(INDEX(U:U,25)="","",INDEX(U:U,25))</f>
        <v/>
      </c>
      <c r="AJ25" s="105" t="str">
        <f>IF(INDEX(W:W,25)="","",INDEX(W:W,25))</f>
        <v/>
      </c>
      <c r="AK25" s="105" t="str">
        <f>IF(INDEX(Z:Z,25)="","",INDEX(Z:Z,25))</f>
        <v/>
      </c>
      <c r="AL25" s="105" t="str">
        <f>IF(INDEX(AB:AB,25)="","",INDEX(AB:AB,25))</f>
        <v/>
      </c>
    </row>
    <row r="26" spans="1:39" ht="22.5" customHeight="1" x14ac:dyDescent="0.45">
      <c r="A26" s="175"/>
      <c r="B26" s="57">
        <v>3</v>
      </c>
      <c r="C26" s="44" t="str">
        <f t="shared" si="0"/>
        <v/>
      </c>
      <c r="D26" s="45" t="str">
        <f t="shared" si="0"/>
        <v/>
      </c>
      <c r="E26" s="151" t="str">
        <f t="shared" si="0"/>
        <v/>
      </c>
      <c r="F26" s="44" t="str">
        <f t="shared" si="0"/>
        <v/>
      </c>
      <c r="G26" s="115" t="str">
        <f t="shared" si="0"/>
        <v/>
      </c>
      <c r="H26" s="115" t="str">
        <f t="shared" si="0"/>
        <v/>
      </c>
      <c r="I26" s="46" t="str">
        <f t="shared" si="1"/>
        <v/>
      </c>
      <c r="J26" s="47" t="s">
        <v>59</v>
      </c>
      <c r="K26" s="48" t="str">
        <f>IF(OR(INDEX(C:C,26)="",INDEX(C:C,26)=0),"",IF(INDEX(D:D,26)="X",M$16,H$16))</f>
        <v/>
      </c>
      <c r="L26" s="49"/>
      <c r="M26" s="50" t="str">
        <f t="shared" si="4"/>
        <v/>
      </c>
      <c r="N26" s="47" t="s">
        <v>59</v>
      </c>
      <c r="O26" s="180"/>
      <c r="Q26" s="51" t="s">
        <v>95</v>
      </c>
      <c r="S26" s="51" t="s">
        <v>95</v>
      </c>
      <c r="T26" s="90"/>
      <c r="U26" s="21"/>
      <c r="V26" s="51" t="s">
        <v>95</v>
      </c>
      <c r="W26" s="113"/>
      <c r="X26" s="51" t="s">
        <v>95</v>
      </c>
      <c r="Y26" s="51" t="s">
        <v>95</v>
      </c>
      <c r="Z26" s="113"/>
      <c r="AA26" s="51" t="s">
        <v>95</v>
      </c>
      <c r="AB26" s="19"/>
      <c r="AC26" s="25" t="str">
        <f t="shared" si="2"/>
        <v/>
      </c>
      <c r="AD26" s="224"/>
      <c r="AE26" s="103" t="str">
        <f t="shared" si="3"/>
        <v/>
      </c>
      <c r="AF26" s="104" t="str">
        <f>IF(INDEX(P:P,26)="","",INDEX(P:P,26))</f>
        <v/>
      </c>
      <c r="AG26" s="105" t="str">
        <f>IF(INDEX(R:R,26)="","",INDEX(R:R,26))</f>
        <v/>
      </c>
      <c r="AH26" s="105" t="str">
        <f>IF(INDEX(T:T,26)="","",INDEX(T:T,26))</f>
        <v/>
      </c>
      <c r="AI26" s="105" t="str">
        <f>IF(INDEX(U:U,26)="","",INDEX(U:U,26))</f>
        <v/>
      </c>
      <c r="AJ26" s="105" t="str">
        <f>IF(INDEX(W:W,26)="","",INDEX(W:W,26))</f>
        <v/>
      </c>
      <c r="AK26" s="105" t="str">
        <f>IF(INDEX(Z:Z,26)="","",INDEX(Z:Z,26))</f>
        <v/>
      </c>
      <c r="AL26" s="105" t="str">
        <f>IF(INDEX(AB:AB,26)="","",INDEX(AB:AB,26))</f>
        <v/>
      </c>
    </row>
    <row r="27" spans="1:39" ht="22.5" customHeight="1" x14ac:dyDescent="0.45">
      <c r="A27" s="175"/>
      <c r="B27" s="57">
        <v>4</v>
      </c>
      <c r="C27" s="44" t="str">
        <f t="shared" si="0"/>
        <v/>
      </c>
      <c r="D27" s="45" t="str">
        <f t="shared" si="0"/>
        <v/>
      </c>
      <c r="E27" s="151" t="str">
        <f t="shared" si="0"/>
        <v/>
      </c>
      <c r="F27" s="44" t="str">
        <f t="shared" si="0"/>
        <v/>
      </c>
      <c r="G27" s="115" t="str">
        <f t="shared" si="0"/>
        <v/>
      </c>
      <c r="H27" s="115" t="str">
        <f t="shared" si="0"/>
        <v/>
      </c>
      <c r="I27" s="46" t="str">
        <f t="shared" si="1"/>
        <v/>
      </c>
      <c r="J27" s="47" t="s">
        <v>59</v>
      </c>
      <c r="K27" s="48" t="str">
        <f>IF(OR(INDEX(C:C,27)="",INDEX(C:C,27)=0),"",IF(INDEX(D:D,27)="X",M$16,H$16))</f>
        <v/>
      </c>
      <c r="L27" s="49"/>
      <c r="M27" s="50" t="str">
        <f t="shared" si="4"/>
        <v/>
      </c>
      <c r="N27" s="47" t="s">
        <v>59</v>
      </c>
      <c r="O27" s="180"/>
      <c r="Q27" s="51" t="s">
        <v>95</v>
      </c>
      <c r="S27" s="51" t="s">
        <v>95</v>
      </c>
      <c r="T27" s="90"/>
      <c r="V27" s="51" t="s">
        <v>95</v>
      </c>
      <c r="W27" s="113"/>
      <c r="X27" s="51" t="s">
        <v>95</v>
      </c>
      <c r="Y27" s="51" t="s">
        <v>95</v>
      </c>
      <c r="Z27" s="113"/>
      <c r="AA27" s="51" t="s">
        <v>95</v>
      </c>
      <c r="AB27" s="19"/>
      <c r="AC27" s="25" t="str">
        <f t="shared" si="2"/>
        <v/>
      </c>
      <c r="AD27" s="224"/>
      <c r="AE27" s="103" t="str">
        <f t="shared" si="3"/>
        <v/>
      </c>
      <c r="AF27" s="104" t="str">
        <f>IF(INDEX(P:P,27)="","",INDEX(P:P,27))</f>
        <v/>
      </c>
      <c r="AG27" s="105" t="str">
        <f>IF(INDEX(R:R,27)="","",INDEX(R:R,27))</f>
        <v/>
      </c>
      <c r="AH27" s="105" t="str">
        <f>IF(INDEX(T:T,27)="","",INDEX(T:T,27))</f>
        <v/>
      </c>
      <c r="AI27" s="105" t="str">
        <f>IF(INDEX(U:U,27)="","",INDEX(U:U,27))</f>
        <v/>
      </c>
      <c r="AJ27" s="105" t="str">
        <f>IF(INDEX(W:W,27)="","",INDEX(W:W,27))</f>
        <v/>
      </c>
      <c r="AK27" s="105" t="str">
        <f>IF(INDEX(Z:Z,27)="","",INDEX(Z:Z,27))</f>
        <v/>
      </c>
      <c r="AL27" s="105" t="str">
        <f>IF(INDEX(AB:AB,27)="","",INDEX(AB:AB,27))</f>
        <v/>
      </c>
    </row>
    <row r="28" spans="1:39" ht="22.5" customHeight="1" x14ac:dyDescent="0.45">
      <c r="A28" s="175"/>
      <c r="B28" s="57">
        <v>5</v>
      </c>
      <c r="C28" s="44" t="str">
        <f t="shared" si="0"/>
        <v/>
      </c>
      <c r="D28" s="45" t="str">
        <f t="shared" si="0"/>
        <v/>
      </c>
      <c r="E28" s="151" t="str">
        <f t="shared" si="0"/>
        <v/>
      </c>
      <c r="F28" s="44" t="str">
        <f t="shared" si="0"/>
        <v/>
      </c>
      <c r="G28" s="115" t="str">
        <f t="shared" si="0"/>
        <v/>
      </c>
      <c r="H28" s="115" t="str">
        <f t="shared" si="0"/>
        <v/>
      </c>
      <c r="I28" s="46" t="str">
        <f t="shared" si="1"/>
        <v/>
      </c>
      <c r="J28" s="47" t="s">
        <v>59</v>
      </c>
      <c r="K28" s="48" t="str">
        <f>IF(OR(INDEX(C:C,28)="",INDEX(C:C,28)=0),"",IF(INDEX(D:D,28)="X",M$16,H$16))</f>
        <v/>
      </c>
      <c r="L28" s="49"/>
      <c r="M28" s="50" t="str">
        <f t="shared" si="4"/>
        <v/>
      </c>
      <c r="N28" s="47" t="s">
        <v>59</v>
      </c>
      <c r="O28" s="180"/>
      <c r="Q28" s="51" t="s">
        <v>95</v>
      </c>
      <c r="S28" s="51" t="s">
        <v>95</v>
      </c>
      <c r="T28" s="90"/>
      <c r="V28" s="51" t="s">
        <v>95</v>
      </c>
      <c r="W28" s="113"/>
      <c r="X28" s="51" t="s">
        <v>95</v>
      </c>
      <c r="Y28" s="51" t="s">
        <v>95</v>
      </c>
      <c r="Z28" s="113"/>
      <c r="AA28" s="51" t="s">
        <v>95</v>
      </c>
      <c r="AB28" s="19"/>
      <c r="AC28" s="25" t="str">
        <f t="shared" si="2"/>
        <v/>
      </c>
      <c r="AD28" s="224"/>
      <c r="AE28" s="103" t="str">
        <f t="shared" si="3"/>
        <v/>
      </c>
      <c r="AF28" s="104" t="str">
        <f>IF(INDEX(P:P,28)="","",INDEX(P:P,28))</f>
        <v/>
      </c>
      <c r="AG28" s="105" t="str">
        <f>IF(INDEX(R:R,28)="","",INDEX(R:R,28))</f>
        <v/>
      </c>
      <c r="AH28" s="105" t="str">
        <f>IF(INDEX(T:T,28)="","",INDEX(T:T,28))</f>
        <v/>
      </c>
      <c r="AI28" s="105" t="str">
        <f>IF(INDEX(U:U,28)="","",INDEX(U:U,28))</f>
        <v/>
      </c>
      <c r="AJ28" s="105" t="str">
        <f>IF(INDEX(W:W,28)="","",INDEX(W:W,28))</f>
        <v/>
      </c>
      <c r="AK28" s="105" t="str">
        <f>IF(INDEX(Z:Z,28)="","",INDEX(Z:Z,28))</f>
        <v/>
      </c>
      <c r="AL28" s="105" t="str">
        <f>IF(INDEX(AB:AB,28)="","",INDEX(AB:AB,28))</f>
        <v/>
      </c>
    </row>
    <row r="29" spans="1:39" ht="22.5" customHeight="1" x14ac:dyDescent="0.45">
      <c r="A29" s="175"/>
      <c r="B29" s="57">
        <v>6</v>
      </c>
      <c r="C29" s="44" t="str">
        <f t="shared" si="0"/>
        <v/>
      </c>
      <c r="D29" s="45" t="str">
        <f t="shared" si="0"/>
        <v/>
      </c>
      <c r="E29" s="151" t="str">
        <f t="shared" si="0"/>
        <v/>
      </c>
      <c r="F29" s="44" t="str">
        <f t="shared" si="0"/>
        <v/>
      </c>
      <c r="G29" s="115" t="str">
        <f t="shared" si="0"/>
        <v/>
      </c>
      <c r="H29" s="115" t="str">
        <f t="shared" si="0"/>
        <v/>
      </c>
      <c r="I29" s="46" t="str">
        <f t="shared" si="1"/>
        <v/>
      </c>
      <c r="J29" s="47" t="s">
        <v>59</v>
      </c>
      <c r="K29" s="48" t="str">
        <f>IF(OR(INDEX(C:C,29)="",INDEX(C:C,29)=0),"",IF(INDEX(D:D,29)="X",M$16,H$16))</f>
        <v/>
      </c>
      <c r="L29" s="49"/>
      <c r="M29" s="50" t="str">
        <f t="shared" si="4"/>
        <v/>
      </c>
      <c r="N29" s="47" t="s">
        <v>59</v>
      </c>
      <c r="O29" s="180"/>
      <c r="Q29" s="51" t="s">
        <v>95</v>
      </c>
      <c r="R29" s="21"/>
      <c r="S29" s="51" t="s">
        <v>95</v>
      </c>
      <c r="T29" s="90"/>
      <c r="V29" s="51" t="s">
        <v>95</v>
      </c>
      <c r="W29" s="113"/>
      <c r="X29" s="51" t="s">
        <v>95</v>
      </c>
      <c r="Y29" s="51" t="s">
        <v>95</v>
      </c>
      <c r="Z29" s="113"/>
      <c r="AA29" s="51" t="s">
        <v>95</v>
      </c>
      <c r="AB29" s="19"/>
      <c r="AC29" s="25" t="str">
        <f t="shared" si="2"/>
        <v/>
      </c>
      <c r="AD29" s="224"/>
      <c r="AE29" s="103" t="str">
        <f t="shared" si="3"/>
        <v/>
      </c>
      <c r="AF29" s="104" t="str">
        <f>IF(INDEX(P:P,29)="","",INDEX(P:P,29))</f>
        <v/>
      </c>
      <c r="AG29" s="105" t="str">
        <f>IF(INDEX(R:R,29)="","",INDEX(R:R,29))</f>
        <v/>
      </c>
      <c r="AH29" s="105" t="str">
        <f>IF(INDEX(T:T,29)="","",INDEX(T:T,29))</f>
        <v/>
      </c>
      <c r="AI29" s="105" t="str">
        <f>IF(INDEX(U:U,29)="","",INDEX(U:U,29))</f>
        <v/>
      </c>
      <c r="AJ29" s="105" t="str">
        <f>IF(INDEX(W:W,29)="","",INDEX(W:W,29))</f>
        <v/>
      </c>
      <c r="AK29" s="105" t="str">
        <f>IF(INDEX(Z:Z,29)="","",INDEX(Z:Z,29))</f>
        <v/>
      </c>
      <c r="AL29" s="105" t="str">
        <f>IF(INDEX(AB:AB,29)="","",INDEX(AB:AB,29))</f>
        <v/>
      </c>
    </row>
    <row r="30" spans="1:39" ht="22.5" customHeight="1" thickBot="1" x14ac:dyDescent="0.5">
      <c r="A30" s="175"/>
      <c r="B30" s="57">
        <v>7</v>
      </c>
      <c r="C30" s="44" t="str">
        <f t="shared" si="0"/>
        <v/>
      </c>
      <c r="D30" s="45" t="str">
        <f t="shared" si="0"/>
        <v/>
      </c>
      <c r="E30" s="151" t="str">
        <f t="shared" si="0"/>
        <v/>
      </c>
      <c r="F30" s="44" t="str">
        <f t="shared" si="0"/>
        <v/>
      </c>
      <c r="G30" s="115" t="str">
        <f t="shared" si="0"/>
        <v/>
      </c>
      <c r="H30" s="115" t="str">
        <f t="shared" si="0"/>
        <v/>
      </c>
      <c r="I30" s="46" t="str">
        <f t="shared" si="1"/>
        <v/>
      </c>
      <c r="J30" s="47" t="s">
        <v>59</v>
      </c>
      <c r="K30" s="48" t="str">
        <f>IF(OR(INDEX(C:C,30)="",INDEX(C:C,30)=0),"",IF(INDEX(D:D,30)="X",M$16,H$16))</f>
        <v/>
      </c>
      <c r="L30" s="49"/>
      <c r="M30" s="50" t="str">
        <f t="shared" si="4"/>
        <v/>
      </c>
      <c r="N30" s="47" t="s">
        <v>59</v>
      </c>
      <c r="O30" s="180"/>
      <c r="P30" s="24"/>
      <c r="Q30" s="51" t="s">
        <v>95</v>
      </c>
      <c r="R30" s="24"/>
      <c r="S30" s="51" t="s">
        <v>95</v>
      </c>
      <c r="T30" s="90"/>
      <c r="U30" s="24"/>
      <c r="V30" s="51" t="s">
        <v>95</v>
      </c>
      <c r="W30" s="114"/>
      <c r="X30" s="51" t="s">
        <v>95</v>
      </c>
      <c r="Y30" s="51" t="s">
        <v>95</v>
      </c>
      <c r="Z30" s="114"/>
      <c r="AA30" s="51" t="s">
        <v>95</v>
      </c>
      <c r="AB30" s="19"/>
      <c r="AC30" s="25" t="str">
        <f t="shared" si="2"/>
        <v/>
      </c>
      <c r="AD30" s="224"/>
      <c r="AE30" s="103" t="str">
        <f t="shared" si="3"/>
        <v/>
      </c>
      <c r="AF30" s="104" t="str">
        <f>IF(INDEX(P:P,30)="","",INDEX(P:P,30))</f>
        <v/>
      </c>
      <c r="AG30" s="105" t="str">
        <f>IF(INDEX(R:R,30)="","",INDEX(R:R,30))</f>
        <v/>
      </c>
      <c r="AH30" s="105" t="str">
        <f>IF(INDEX(T:T,30)="","",INDEX(T:T,30))</f>
        <v/>
      </c>
      <c r="AI30" s="105" t="str">
        <f>IF(INDEX(U:U,30)="","",INDEX(U:U,30))</f>
        <v/>
      </c>
      <c r="AJ30" s="105" t="str">
        <f>IF(INDEX(W:W,30)="","",INDEX(W:W,30))</f>
        <v/>
      </c>
      <c r="AK30" s="105" t="str">
        <f>IF(INDEX(Z:Z,30)="","",INDEX(Z:Z,30))</f>
        <v/>
      </c>
      <c r="AL30" s="105" t="str">
        <f>IF(INDEX(AB:AB,30)="","",INDEX(AB:AB,30))</f>
        <v/>
      </c>
    </row>
    <row r="31" spans="1:39" ht="22.5" customHeight="1" thickBot="1" x14ac:dyDescent="0.25">
      <c r="A31" s="175"/>
      <c r="B31" s="55">
        <v>8</v>
      </c>
      <c r="C31" s="158" t="str">
        <f>IF(AND(B$35="",B$67="",B$99=""),"Festzusetzender Steuerbetrag, Summe Spalte 9, Zeilen 1 - 7, bitte Betrag eintragen","Summe Spalte 9, Zeilen 1 - 7, bitte Betrag eintragen")</f>
        <v>Festzusetzender Steuerbetrag, Summe Spalte 9, Zeilen 1 - 7, bitte Betrag eintragen</v>
      </c>
      <c r="D31" s="159"/>
      <c r="E31" s="159"/>
      <c r="F31" s="159"/>
      <c r="G31" s="159"/>
      <c r="H31" s="159"/>
      <c r="I31" s="234" t="str">
        <f>IF(B35="","","Übertrag auf Seite 2")</f>
        <v/>
      </c>
      <c r="J31" s="234"/>
      <c r="K31" s="235"/>
      <c r="L31" s="52"/>
      <c r="M31" s="53" t="str">
        <f>IF(AND(AF24="",AF25="",AF26="",AF27="",AF28="",AF29="",AF30="",B35="",B67="",B99=""),"",SUM(M24:M30))</f>
        <v/>
      </c>
      <c r="N31" s="54" t="s">
        <v>59</v>
      </c>
      <c r="O31" s="179"/>
      <c r="P31" s="192" t="s">
        <v>108</v>
      </c>
      <c r="Q31" s="192"/>
      <c r="R31" s="192"/>
      <c r="S31" s="192"/>
      <c r="T31" s="192"/>
      <c r="U31" s="84"/>
      <c r="V31" s="84"/>
      <c r="W31" s="84"/>
      <c r="X31" s="84"/>
      <c r="Y31" s="84"/>
      <c r="Z31" s="84"/>
      <c r="AA31" s="84"/>
      <c r="AB31" s="84"/>
      <c r="AC31" s="85" t="s">
        <v>105</v>
      </c>
      <c r="AD31" s="223"/>
      <c r="AE31" s="103"/>
      <c r="AF31" s="104"/>
    </row>
    <row r="32" spans="1:39" ht="15" customHeight="1" x14ac:dyDescent="0.2">
      <c r="A32" s="174"/>
      <c r="B32" s="27"/>
      <c r="C32" s="154" t="str">
        <f>IF(AND(B$35="",B$67="",B$99=""),AF32,"")</f>
        <v>Bitte Summe (Spalte 9, Zeile 8) übertragen auf Blatt "Zusammenstellung".</v>
      </c>
      <c r="D32" s="154"/>
      <c r="E32" s="154"/>
      <c r="F32" s="154"/>
      <c r="G32" s="154"/>
      <c r="H32" s="156" t="str">
        <f>IF(AND(B$35="",B$67="",B$99=""),H130,"")</f>
        <v>Unterschrift bitte auf Blatt "Zusammenstellung" Seite 2!</v>
      </c>
      <c r="I32" s="156"/>
      <c r="J32" s="156"/>
      <c r="K32" s="156"/>
      <c r="L32" s="156"/>
      <c r="M32" s="156"/>
      <c r="N32" s="156"/>
      <c r="O32" s="176"/>
      <c r="P32" s="229"/>
      <c r="Q32" s="229"/>
      <c r="R32" s="229"/>
      <c r="S32" s="229"/>
      <c r="T32" s="229"/>
      <c r="U32" s="229"/>
      <c r="V32" s="229"/>
      <c r="W32" s="229"/>
      <c r="X32" s="229"/>
      <c r="Y32" s="229"/>
      <c r="Z32" s="229"/>
      <c r="AA32" s="229"/>
      <c r="AB32" s="229"/>
      <c r="AC32" s="229"/>
      <c r="AD32" s="223"/>
      <c r="AE32" s="103"/>
      <c r="AF32" s="104" t="s">
        <v>84</v>
      </c>
    </row>
    <row r="33" spans="1:32" ht="16.5" customHeight="1" x14ac:dyDescent="0.15">
      <c r="A33" s="174"/>
      <c r="B33" s="233" t="s">
        <v>144</v>
      </c>
      <c r="C33" s="233"/>
      <c r="D33" s="233"/>
      <c r="E33" s="233"/>
      <c r="F33" s="233"/>
      <c r="G33" s="233"/>
      <c r="H33" s="233"/>
      <c r="I33" s="233"/>
      <c r="J33" s="233"/>
      <c r="K33" s="233"/>
      <c r="L33" s="233"/>
      <c r="M33" s="233"/>
      <c r="N33" s="233"/>
      <c r="O33" s="176"/>
      <c r="P33" s="229"/>
      <c r="Q33" s="229"/>
      <c r="R33" s="229"/>
      <c r="S33" s="229"/>
      <c r="T33" s="229"/>
      <c r="U33" s="229"/>
      <c r="V33" s="229"/>
      <c r="W33" s="229"/>
      <c r="X33" s="229"/>
      <c r="Y33" s="229"/>
      <c r="Z33" s="229"/>
      <c r="AA33" s="229"/>
      <c r="AB33" s="229"/>
      <c r="AC33" s="229"/>
      <c r="AD33" s="223"/>
      <c r="AE33" s="103"/>
      <c r="AF33" s="104"/>
    </row>
    <row r="34" spans="1:32" ht="12.75" customHeight="1" x14ac:dyDescent="0.15">
      <c r="A34" s="176"/>
      <c r="B34" s="233" t="s">
        <v>140</v>
      </c>
      <c r="C34" s="233"/>
      <c r="D34" s="233"/>
      <c r="E34" s="233"/>
      <c r="F34" s="233"/>
      <c r="G34" s="233"/>
      <c r="H34" s="233"/>
      <c r="I34" s="233"/>
      <c r="J34" s="233"/>
      <c r="K34" s="233"/>
      <c r="L34" s="233"/>
      <c r="M34" s="233"/>
      <c r="N34" s="233"/>
      <c r="O34" s="176"/>
      <c r="P34" s="229"/>
      <c r="Q34" s="229"/>
      <c r="R34" s="229"/>
      <c r="S34" s="229"/>
      <c r="T34" s="229"/>
      <c r="U34" s="229"/>
      <c r="V34" s="229"/>
      <c r="W34" s="229"/>
      <c r="X34" s="229"/>
      <c r="Y34" s="229"/>
      <c r="Z34" s="229"/>
      <c r="AA34" s="229"/>
      <c r="AB34" s="229"/>
      <c r="AC34" s="229"/>
      <c r="AD34" s="223"/>
      <c r="AE34" s="103"/>
      <c r="AF34" s="104"/>
    </row>
    <row r="35" spans="1:32" ht="24" customHeight="1" x14ac:dyDescent="0.2">
      <c r="A35" s="176"/>
      <c r="B35" s="155" t="str">
        <f>IF(AND(B99="",B67="",AF51="",AF52="",AF53="",AF54="",AF55="",AF56="",AF57="",AF58="",AF59="",AF60="",AF61="",AF62="",AF63="",AF64=""),"","Seite 2")</f>
        <v/>
      </c>
      <c r="C35" s="155"/>
      <c r="D35" s="155"/>
      <c r="E35" s="155"/>
      <c r="F35" s="155"/>
      <c r="G35" s="155"/>
      <c r="H35" s="155"/>
      <c r="I35" s="155"/>
      <c r="J35" s="155"/>
      <c r="K35" s="155"/>
      <c r="L35" s="155"/>
      <c r="M35" s="155"/>
      <c r="N35" s="155"/>
      <c r="O35" s="176"/>
      <c r="P35" s="229"/>
      <c r="Q35" s="229"/>
      <c r="R35" s="229"/>
      <c r="S35" s="229"/>
      <c r="T35" s="229"/>
      <c r="U35" s="229"/>
      <c r="V35" s="229"/>
      <c r="W35" s="229"/>
      <c r="X35" s="229"/>
      <c r="Y35" s="229"/>
      <c r="Z35" s="229"/>
      <c r="AA35" s="229"/>
      <c r="AB35" s="229"/>
      <c r="AC35" s="229"/>
      <c r="AD35" s="223"/>
      <c r="AE35" s="103"/>
      <c r="AF35" s="104"/>
    </row>
    <row r="36" spans="1:32" ht="15.75" customHeight="1" x14ac:dyDescent="0.2">
      <c r="A36" s="176"/>
      <c r="B36" s="157" t="s">
        <v>38</v>
      </c>
      <c r="C36" s="157"/>
      <c r="D36" s="157"/>
      <c r="E36" s="173" t="s">
        <v>96</v>
      </c>
      <c r="F36" s="173"/>
      <c r="G36" s="187" t="str">
        <f>IF(B35="","",G$8)</f>
        <v/>
      </c>
      <c r="H36" s="188"/>
      <c r="I36" s="249" t="s">
        <v>32</v>
      </c>
      <c r="J36" s="249"/>
      <c r="K36" s="187" t="str">
        <f>IF(B35="","",K$8)</f>
        <v/>
      </c>
      <c r="L36" s="188"/>
      <c r="M36" s="191"/>
      <c r="N36" s="191"/>
      <c r="O36" s="176"/>
      <c r="P36" s="229"/>
      <c r="Q36" s="229"/>
      <c r="R36" s="229"/>
      <c r="S36" s="229"/>
      <c r="T36" s="229"/>
      <c r="U36" s="229"/>
      <c r="V36" s="229"/>
      <c r="W36" s="229"/>
      <c r="X36" s="229"/>
      <c r="Y36" s="229"/>
      <c r="Z36" s="229"/>
      <c r="AA36" s="229"/>
      <c r="AB36" s="229"/>
      <c r="AC36" s="229"/>
      <c r="AD36" s="223"/>
      <c r="AE36" s="103"/>
      <c r="AF36" s="104"/>
    </row>
    <row r="37" spans="1:32" ht="15.75" customHeight="1" x14ac:dyDescent="0.2">
      <c r="A37" s="176"/>
      <c r="B37" s="157" t="s">
        <v>33</v>
      </c>
      <c r="C37" s="157"/>
      <c r="D37" s="157"/>
      <c r="E37" s="173"/>
      <c r="F37" s="173"/>
      <c r="G37" s="189"/>
      <c r="H37" s="190"/>
      <c r="I37" s="249"/>
      <c r="J37" s="249"/>
      <c r="K37" s="189"/>
      <c r="L37" s="190"/>
      <c r="M37" s="191"/>
      <c r="N37" s="191"/>
      <c r="O37" s="176"/>
      <c r="P37" s="229"/>
      <c r="Q37" s="229"/>
      <c r="R37" s="229"/>
      <c r="S37" s="229"/>
      <c r="T37" s="229"/>
      <c r="U37" s="229"/>
      <c r="V37" s="229"/>
      <c r="W37" s="229"/>
      <c r="X37" s="229"/>
      <c r="Y37" s="229"/>
      <c r="Z37" s="229"/>
      <c r="AA37" s="229"/>
      <c r="AB37" s="229"/>
      <c r="AC37" s="229"/>
      <c r="AD37" s="223"/>
      <c r="AE37" s="103"/>
      <c r="AF37" s="104"/>
    </row>
    <row r="38" spans="1:32" ht="14.25" customHeight="1" x14ac:dyDescent="0.2">
      <c r="A38" s="176"/>
      <c r="B38" s="160" t="s">
        <v>4</v>
      </c>
      <c r="C38" s="160"/>
      <c r="D38" s="160"/>
      <c r="E38" s="160"/>
      <c r="F38" s="160"/>
      <c r="G38" s="160"/>
      <c r="H38" s="160"/>
      <c r="I38" s="160"/>
      <c r="J38" s="160"/>
      <c r="K38" s="160"/>
      <c r="L38" s="160"/>
      <c r="M38" s="160"/>
      <c r="N38" s="160"/>
      <c r="O38" s="176"/>
      <c r="P38" s="229"/>
      <c r="Q38" s="229"/>
      <c r="R38" s="229"/>
      <c r="S38" s="229"/>
      <c r="T38" s="229"/>
      <c r="U38" s="229"/>
      <c r="V38" s="229"/>
      <c r="W38" s="229"/>
      <c r="X38" s="229"/>
      <c r="Y38" s="229"/>
      <c r="Z38" s="229"/>
      <c r="AA38" s="229"/>
      <c r="AB38" s="229"/>
      <c r="AC38" s="229"/>
      <c r="AD38" s="223"/>
      <c r="AE38" s="103"/>
      <c r="AF38" s="104"/>
    </row>
    <row r="39" spans="1:32" ht="24" customHeight="1" x14ac:dyDescent="0.2">
      <c r="A39" s="176"/>
      <c r="B39" s="157" t="s">
        <v>35</v>
      </c>
      <c r="C39" s="157"/>
      <c r="D39" s="157"/>
      <c r="E39" s="185" t="str">
        <f>IF(B35="","",E$13)</f>
        <v/>
      </c>
      <c r="F39" s="185"/>
      <c r="G39" s="185"/>
      <c r="H39" s="89"/>
      <c r="I39" s="161" t="s">
        <v>3</v>
      </c>
      <c r="J39" s="161"/>
      <c r="K39" s="246" t="str">
        <f>IF(B35="","",K$6)</f>
        <v/>
      </c>
      <c r="L39" s="247">
        <v>1.2312867961597732E-294</v>
      </c>
      <c r="M39" s="247">
        <v>1.2313704165799911E-294</v>
      </c>
      <c r="N39" s="248">
        <v>1.231454037000209E-294</v>
      </c>
      <c r="O39" s="176"/>
      <c r="P39" s="86"/>
      <c r="Q39" s="86"/>
      <c r="R39" s="86"/>
      <c r="S39" s="86"/>
      <c r="T39" s="86"/>
      <c r="U39" s="78"/>
      <c r="V39" s="86"/>
      <c r="W39" s="86"/>
      <c r="X39" s="86"/>
      <c r="Y39" s="86"/>
      <c r="Z39" s="86"/>
      <c r="AA39" s="86"/>
      <c r="AB39" s="86"/>
      <c r="AC39" s="86"/>
      <c r="AD39" s="223"/>
      <c r="AE39" s="103"/>
      <c r="AF39" s="104"/>
    </row>
    <row r="40" spans="1:32" ht="19.5" customHeight="1" x14ac:dyDescent="0.2">
      <c r="A40" s="176"/>
      <c r="B40" s="181"/>
      <c r="C40" s="181"/>
      <c r="D40" s="181"/>
      <c r="E40" s="231" t="s">
        <v>40</v>
      </c>
      <c r="F40" s="231"/>
      <c r="G40" s="231"/>
      <c r="H40" s="231"/>
      <c r="I40" s="231"/>
      <c r="J40" s="231"/>
      <c r="K40" s="231"/>
      <c r="L40" s="231"/>
      <c r="M40" s="231"/>
      <c r="N40" s="231"/>
      <c r="O40" s="176"/>
      <c r="P40" s="229"/>
      <c r="Q40" s="229"/>
      <c r="R40" s="229"/>
      <c r="S40" s="229"/>
      <c r="T40" s="229"/>
      <c r="U40" s="229"/>
      <c r="V40" s="229"/>
      <c r="W40" s="229"/>
      <c r="X40" s="229"/>
      <c r="Y40" s="229"/>
      <c r="Z40" s="229"/>
      <c r="AA40" s="229"/>
      <c r="AB40" s="229"/>
      <c r="AC40" s="229"/>
      <c r="AD40" s="223"/>
      <c r="AE40" s="103"/>
      <c r="AF40" s="104"/>
    </row>
    <row r="41" spans="1:32" ht="18.75" customHeight="1" x14ac:dyDescent="0.2">
      <c r="A41" s="176"/>
      <c r="B41" s="154" t="s">
        <v>9</v>
      </c>
      <c r="C41" s="154"/>
      <c r="D41" s="154"/>
      <c r="E41" s="154" t="s">
        <v>66</v>
      </c>
      <c r="F41" s="154"/>
      <c r="G41" s="154"/>
      <c r="H41" s="154"/>
      <c r="I41" s="154"/>
      <c r="J41" s="154"/>
      <c r="K41" s="154"/>
      <c r="L41" s="154"/>
      <c r="M41" s="154"/>
      <c r="N41" s="154"/>
      <c r="O41" s="176"/>
      <c r="P41" s="229"/>
      <c r="Q41" s="229"/>
      <c r="R41" s="229"/>
      <c r="S41" s="229"/>
      <c r="T41" s="229"/>
      <c r="U41" s="229"/>
      <c r="V41" s="229"/>
      <c r="W41" s="229"/>
      <c r="X41" s="229"/>
      <c r="Y41" s="229"/>
      <c r="Z41" s="229"/>
      <c r="AA41" s="229"/>
      <c r="AB41" s="229"/>
      <c r="AC41" s="229"/>
      <c r="AD41" s="223"/>
      <c r="AE41" s="103"/>
      <c r="AF41" s="104"/>
    </row>
    <row r="42" spans="1:32" ht="14.25" customHeight="1" x14ac:dyDescent="0.25">
      <c r="A42" s="176"/>
      <c r="B42" s="157" t="s">
        <v>67</v>
      </c>
      <c r="C42" s="157"/>
      <c r="D42" s="157"/>
      <c r="E42" s="157" t="s">
        <v>68</v>
      </c>
      <c r="F42" s="157"/>
      <c r="G42" s="30" t="s">
        <v>69</v>
      </c>
      <c r="H42" s="31">
        <f>H16</f>
        <v>7.5</v>
      </c>
      <c r="I42" s="27" t="s">
        <v>70</v>
      </c>
      <c r="J42" s="27"/>
      <c r="K42" s="27"/>
      <c r="L42" s="27" t="s">
        <v>71</v>
      </c>
      <c r="M42" s="171">
        <f>M16</f>
        <v>25</v>
      </c>
      <c r="N42" s="171"/>
      <c r="O42" s="176"/>
      <c r="P42" s="229"/>
      <c r="Q42" s="229"/>
      <c r="R42" s="229"/>
      <c r="S42" s="229"/>
      <c r="T42" s="229"/>
      <c r="U42" s="229"/>
      <c r="V42" s="229"/>
      <c r="W42" s="229"/>
      <c r="X42" s="229"/>
      <c r="Y42" s="229"/>
      <c r="Z42" s="229"/>
      <c r="AA42" s="229"/>
      <c r="AB42" s="229"/>
      <c r="AC42" s="229"/>
      <c r="AD42" s="223"/>
      <c r="AE42" s="103"/>
      <c r="AF42" s="104"/>
    </row>
    <row r="43" spans="1:32" ht="12.6" customHeight="1" x14ac:dyDescent="0.2">
      <c r="A43" s="176"/>
      <c r="B43" s="160" t="s">
        <v>10</v>
      </c>
      <c r="C43" s="160"/>
      <c r="D43" s="160"/>
      <c r="E43" s="161" t="s">
        <v>100</v>
      </c>
      <c r="F43" s="161"/>
      <c r="G43" s="161"/>
      <c r="H43" s="161"/>
      <c r="I43" s="161"/>
      <c r="J43" s="161"/>
      <c r="K43" s="161"/>
      <c r="L43" s="161"/>
      <c r="M43" s="161"/>
      <c r="N43" s="161"/>
      <c r="O43" s="176"/>
      <c r="P43" s="86"/>
      <c r="Q43" s="86"/>
      <c r="R43" s="86"/>
      <c r="S43" s="86"/>
      <c r="T43" s="86"/>
      <c r="U43" s="78"/>
      <c r="V43" s="86"/>
      <c r="W43" s="86"/>
      <c r="X43" s="86"/>
      <c r="Y43" s="86"/>
      <c r="Z43" s="86"/>
      <c r="AA43" s="86"/>
      <c r="AB43" s="86"/>
      <c r="AC43" s="86"/>
      <c r="AD43" s="223"/>
      <c r="AE43" s="103"/>
      <c r="AF43" s="104"/>
    </row>
    <row r="44" spans="1:32" ht="12" customHeight="1" x14ac:dyDescent="0.15">
      <c r="A44" s="177"/>
      <c r="B44" s="32" t="s">
        <v>11</v>
      </c>
      <c r="C44" s="32">
        <v>1</v>
      </c>
      <c r="D44" s="33">
        <v>2</v>
      </c>
      <c r="E44" s="32">
        <v>3</v>
      </c>
      <c r="F44" s="33">
        <v>4</v>
      </c>
      <c r="G44" s="32">
        <v>5</v>
      </c>
      <c r="H44" s="33">
        <v>6</v>
      </c>
      <c r="I44" s="239">
        <v>7</v>
      </c>
      <c r="J44" s="239"/>
      <c r="K44" s="33">
        <v>8</v>
      </c>
      <c r="L44" s="232">
        <v>9</v>
      </c>
      <c r="M44" s="232"/>
      <c r="N44" s="232"/>
      <c r="O44" s="179"/>
      <c r="P44" s="86"/>
      <c r="Q44" s="86"/>
      <c r="R44" s="86"/>
      <c r="S44" s="86"/>
      <c r="T44" s="86"/>
      <c r="U44" s="86"/>
      <c r="V44" s="86"/>
      <c r="W44" s="86"/>
      <c r="X44" s="86"/>
      <c r="Y44" s="86"/>
      <c r="Z44" s="86"/>
      <c r="AA44" s="86"/>
      <c r="AB44" s="86"/>
      <c r="AC44" s="86"/>
      <c r="AD44" s="223"/>
      <c r="AE44" s="103"/>
      <c r="AF44" s="104"/>
    </row>
    <row r="45" spans="1:32" ht="12" customHeight="1" x14ac:dyDescent="0.2">
      <c r="A45" s="177"/>
      <c r="B45" s="162"/>
      <c r="C45" s="168" t="s">
        <v>12</v>
      </c>
      <c r="D45" s="34" t="s">
        <v>12</v>
      </c>
      <c r="E45" s="236" t="s">
        <v>13</v>
      </c>
      <c r="F45" s="34" t="s">
        <v>14</v>
      </c>
      <c r="G45" s="182" t="s">
        <v>15</v>
      </c>
      <c r="H45" s="34" t="s">
        <v>61</v>
      </c>
      <c r="I45" s="243" t="s">
        <v>72</v>
      </c>
      <c r="J45" s="168"/>
      <c r="K45" s="34" t="s">
        <v>16</v>
      </c>
      <c r="L45" s="165" t="s">
        <v>17</v>
      </c>
      <c r="M45" s="166"/>
      <c r="N45" s="167"/>
      <c r="O45" s="179"/>
      <c r="P45" s="199" t="s">
        <v>12</v>
      </c>
      <c r="Q45" s="165" t="s">
        <v>12</v>
      </c>
      <c r="R45" s="166"/>
      <c r="S45" s="167"/>
      <c r="T45" s="199" t="s">
        <v>13</v>
      </c>
      <c r="U45" s="34" t="s">
        <v>14</v>
      </c>
      <c r="V45" s="211" t="s">
        <v>15</v>
      </c>
      <c r="W45" s="182"/>
      <c r="X45" s="212"/>
      <c r="Y45" s="165" t="s">
        <v>61</v>
      </c>
      <c r="Z45" s="166"/>
      <c r="AA45" s="167"/>
      <c r="AB45" s="34" t="s">
        <v>72</v>
      </c>
      <c r="AC45" s="79" t="s">
        <v>72</v>
      </c>
      <c r="AD45" s="223"/>
      <c r="AE45" s="103"/>
      <c r="AF45" s="104"/>
    </row>
    <row r="46" spans="1:32" ht="12" customHeight="1" x14ac:dyDescent="0.2">
      <c r="A46" s="177"/>
      <c r="B46" s="163"/>
      <c r="C46" s="169"/>
      <c r="D46" s="35" t="s">
        <v>18</v>
      </c>
      <c r="E46" s="237"/>
      <c r="F46" s="36" t="s">
        <v>19</v>
      </c>
      <c r="G46" s="183"/>
      <c r="H46" s="36" t="s">
        <v>62</v>
      </c>
      <c r="I46" s="244"/>
      <c r="J46" s="169"/>
      <c r="K46" s="36" t="s">
        <v>20</v>
      </c>
      <c r="L46" s="195" t="s">
        <v>21</v>
      </c>
      <c r="M46" s="196"/>
      <c r="N46" s="197"/>
      <c r="O46" s="179"/>
      <c r="P46" s="200"/>
      <c r="Q46" s="225" t="s">
        <v>18</v>
      </c>
      <c r="R46" s="226"/>
      <c r="S46" s="227"/>
      <c r="T46" s="200"/>
      <c r="U46" s="36" t="s">
        <v>19</v>
      </c>
      <c r="V46" s="213"/>
      <c r="W46" s="183"/>
      <c r="X46" s="214"/>
      <c r="Y46" s="195" t="s">
        <v>62</v>
      </c>
      <c r="Z46" s="196"/>
      <c r="AA46" s="197"/>
      <c r="AB46" s="36"/>
      <c r="AC46" s="80" t="s">
        <v>101</v>
      </c>
      <c r="AD46" s="223"/>
      <c r="AE46" s="103"/>
      <c r="AF46" s="104"/>
    </row>
    <row r="47" spans="1:32" ht="12" customHeight="1" x14ac:dyDescent="0.2">
      <c r="A47" s="177"/>
      <c r="B47" s="163"/>
      <c r="C47" s="169"/>
      <c r="D47" s="36" t="s">
        <v>22</v>
      </c>
      <c r="E47" s="237"/>
      <c r="F47" s="36" t="s">
        <v>23</v>
      </c>
      <c r="G47" s="183"/>
      <c r="H47" s="37" t="s">
        <v>64</v>
      </c>
      <c r="I47" s="244"/>
      <c r="J47" s="169"/>
      <c r="K47" s="38">
        <f>H42</f>
        <v>7.5</v>
      </c>
      <c r="L47" s="195"/>
      <c r="M47" s="196"/>
      <c r="N47" s="197"/>
      <c r="O47" s="179"/>
      <c r="P47" s="200"/>
      <c r="Q47" s="195" t="s">
        <v>22</v>
      </c>
      <c r="R47" s="196"/>
      <c r="S47" s="197"/>
      <c r="T47" s="200"/>
      <c r="U47" s="36" t="s">
        <v>23</v>
      </c>
      <c r="V47" s="213"/>
      <c r="W47" s="183"/>
      <c r="X47" s="214"/>
      <c r="Y47" s="220" t="s">
        <v>64</v>
      </c>
      <c r="Z47" s="221"/>
      <c r="AA47" s="222"/>
      <c r="AB47" s="36"/>
      <c r="AC47" s="80" t="s">
        <v>102</v>
      </c>
      <c r="AD47" s="223"/>
      <c r="AE47" s="103"/>
      <c r="AF47" s="104"/>
    </row>
    <row r="48" spans="1:32" ht="12" customHeight="1" x14ac:dyDescent="0.2">
      <c r="A48" s="177"/>
      <c r="B48" s="164"/>
      <c r="C48" s="170"/>
      <c r="D48" s="39" t="s">
        <v>24</v>
      </c>
      <c r="E48" s="238"/>
      <c r="F48" s="39" t="s">
        <v>25</v>
      </c>
      <c r="G48" s="184"/>
      <c r="H48" s="40" t="s">
        <v>63</v>
      </c>
      <c r="I48" s="245"/>
      <c r="J48" s="170"/>
      <c r="K48" s="41">
        <f>M42</f>
        <v>25</v>
      </c>
      <c r="L48" s="203" t="s">
        <v>26</v>
      </c>
      <c r="M48" s="204"/>
      <c r="N48" s="205"/>
      <c r="O48" s="179"/>
      <c r="P48" s="201"/>
      <c r="Q48" s="217" t="s">
        <v>24</v>
      </c>
      <c r="R48" s="218"/>
      <c r="S48" s="219"/>
      <c r="T48" s="201"/>
      <c r="U48" s="39" t="s">
        <v>25</v>
      </c>
      <c r="V48" s="215"/>
      <c r="W48" s="184"/>
      <c r="X48" s="216"/>
      <c r="Y48" s="203" t="s">
        <v>63</v>
      </c>
      <c r="Z48" s="204"/>
      <c r="AA48" s="205"/>
      <c r="AB48" s="39"/>
      <c r="AC48" s="81" t="s">
        <v>104</v>
      </c>
      <c r="AD48" s="223"/>
      <c r="AE48" s="103"/>
      <c r="AF48" s="104"/>
    </row>
    <row r="49" spans="1:38" ht="12" customHeight="1" x14ac:dyDescent="0.2">
      <c r="A49" s="177"/>
      <c r="B49" s="42" t="s">
        <v>27</v>
      </c>
      <c r="C49" s="43" t="s">
        <v>88</v>
      </c>
      <c r="D49" s="43"/>
      <c r="E49" s="172" t="s">
        <v>81</v>
      </c>
      <c r="F49" s="172"/>
      <c r="G49" s="43"/>
      <c r="H49" s="43"/>
      <c r="I49" s="43" t="s">
        <v>30</v>
      </c>
      <c r="J49" s="43" t="s">
        <v>60</v>
      </c>
      <c r="K49" s="43" t="s">
        <v>31</v>
      </c>
      <c r="L49" s="186" t="s">
        <v>30</v>
      </c>
      <c r="M49" s="186"/>
      <c r="N49" s="43" t="s">
        <v>60</v>
      </c>
      <c r="O49" s="179"/>
      <c r="P49" s="82" t="s">
        <v>88</v>
      </c>
      <c r="Q49" s="206" t="s">
        <v>28</v>
      </c>
      <c r="R49" s="207"/>
      <c r="S49" s="208"/>
      <c r="T49" s="209" t="s">
        <v>81</v>
      </c>
      <c r="U49" s="210"/>
      <c r="V49" s="206" t="s">
        <v>29</v>
      </c>
      <c r="W49" s="207"/>
      <c r="X49" s="208"/>
      <c r="Y49" s="206" t="s">
        <v>29</v>
      </c>
      <c r="Z49" s="207"/>
      <c r="AA49" s="208"/>
      <c r="AB49" s="82" t="s">
        <v>103</v>
      </c>
      <c r="AC49" s="83" t="s">
        <v>30</v>
      </c>
      <c r="AD49" s="223"/>
      <c r="AE49" s="103"/>
      <c r="AF49" s="104"/>
    </row>
    <row r="50" spans="1:38" ht="22.5" customHeight="1" x14ac:dyDescent="0.45">
      <c r="A50" s="177"/>
      <c r="B50" s="57">
        <v>9</v>
      </c>
      <c r="C50" s="70"/>
      <c r="D50" s="70"/>
      <c r="E50" s="70"/>
      <c r="F50" s="70"/>
      <c r="G50" s="70"/>
      <c r="H50" s="70"/>
      <c r="I50" s="240" t="str">
        <f>IF(B35="","","Übertrag von Seite 1")</f>
        <v/>
      </c>
      <c r="J50" s="241"/>
      <c r="K50" s="242"/>
      <c r="L50" s="49"/>
      <c r="M50" s="50" t="str">
        <f>IF(AND(B35="",B67="",B99=""),"",IF(M31="","",M31))</f>
        <v/>
      </c>
      <c r="N50" s="47" t="s">
        <v>59</v>
      </c>
      <c r="O50" s="179"/>
      <c r="P50" s="70"/>
      <c r="Q50" s="70"/>
      <c r="R50" s="70"/>
      <c r="S50" s="70"/>
      <c r="T50" s="70"/>
      <c r="U50" s="70"/>
      <c r="V50" s="70"/>
      <c r="W50" s="70"/>
      <c r="X50" s="70"/>
      <c r="Y50" s="70"/>
      <c r="Z50" s="70"/>
      <c r="AA50" s="70"/>
      <c r="AB50" s="70"/>
      <c r="AC50" s="70"/>
      <c r="AD50" s="223"/>
      <c r="AE50" s="103"/>
      <c r="AF50" s="104"/>
    </row>
    <row r="51" spans="1:38" ht="22.5" customHeight="1" x14ac:dyDescent="0.45">
      <c r="A51" s="177"/>
      <c r="B51" s="57">
        <v>10</v>
      </c>
      <c r="C51" s="44" t="str">
        <f t="shared" ref="C51:C64" si="5">IF(OR(AF51="",AF51=0),"",AF51)</f>
        <v/>
      </c>
      <c r="D51" s="45" t="str">
        <f t="shared" ref="D51:D64" si="6">IF(OR(AG51="",AG51=0),"",AG51)</f>
        <v/>
      </c>
      <c r="E51" s="151" t="str">
        <f t="shared" ref="E51:E64" si="7">IF(OR(AH51="",AH51=0),"",AH51)</f>
        <v/>
      </c>
      <c r="F51" s="44" t="str">
        <f t="shared" ref="F51:F64" si="8">IF(OR(AI51="",AI51=0),"",AI51)</f>
        <v/>
      </c>
      <c r="G51" s="115" t="str">
        <f t="shared" ref="G51:G64" si="9">IF(OR(AJ51="",AJ51=0),"",AJ51)</f>
        <v/>
      </c>
      <c r="H51" s="115" t="str">
        <f t="shared" ref="H51:H64" si="10">IF(OR(AK51="",AK51=0),"",AK51)</f>
        <v/>
      </c>
      <c r="I51" s="46" t="str">
        <f t="shared" ref="I51:I64" si="11">IF(AL51="","",ROUNDDOWN(AL51,0))</f>
        <v/>
      </c>
      <c r="J51" s="47" t="s">
        <v>59</v>
      </c>
      <c r="K51" s="48" t="str">
        <f>IF(INDEX(C:C,51)="","",IF(INDEX(D:D,51)="X",M$16,H$16))</f>
        <v/>
      </c>
      <c r="L51" s="49"/>
      <c r="M51" s="50" t="str">
        <f>IF(AND(AF51="",AL51=""),"",IF(AND(AL51&gt;=0,E$9=""),"Name Aufsteller!",IF(AND(AL51&gt;=0,E$13=""),"Aufstellungsort!",IF(AF51=0,"Name Gerät!",IF(AND(AL51&gt;=0,AF51=""),"Name Gerät!",IF(AND(AF51&gt;0,AL51=""),"Betrag, EUR!",IF(K51="","",ROUNDDOWN(I51*K51/100,0))))))))</f>
        <v/>
      </c>
      <c r="N51" s="47" t="s">
        <v>59</v>
      </c>
      <c r="O51" s="180"/>
      <c r="Q51" s="51"/>
      <c r="R51" s="21"/>
      <c r="S51" s="51"/>
      <c r="T51" s="90"/>
      <c r="U51" s="21"/>
      <c r="V51" s="51"/>
      <c r="W51" s="116"/>
      <c r="X51" s="51"/>
      <c r="Y51" s="51"/>
      <c r="Z51" s="116"/>
      <c r="AA51" s="51"/>
      <c r="AB51" s="19"/>
      <c r="AC51" s="25" t="str">
        <f t="shared" ref="AC51:AC64" si="12">IF(AND(AF51="",AL51=""),"",IF(AND(AL51&gt;=0,E$9=""),"Name Aufsteller!",IF(AND(AL51&gt;=0,E$13=""),"Aufstellungsort!",IF(AF51=0,"Name Gerät!",IF(AND(AL51&gt;=0,AF51=""),"Name Gerät!",IF(AND(AF51&gt;0,AL51=""),"Betrag, EUR!",I51))))))</f>
        <v/>
      </c>
      <c r="AD51" s="224"/>
      <c r="AE51" s="103" t="str">
        <f t="shared" ref="AE51:AE64" si="13">M51</f>
        <v/>
      </c>
      <c r="AF51" s="104" t="str">
        <f>IF(INDEX(P:P,51)="","",INDEX(P:P,51))</f>
        <v/>
      </c>
      <c r="AG51" s="105" t="str">
        <f>IF(INDEX(R:R,51)="","",INDEX(R:R,51))</f>
        <v/>
      </c>
      <c r="AH51" s="105" t="str">
        <f>IF(INDEX(T:T,51)="","",INDEX(T:T,51))</f>
        <v/>
      </c>
      <c r="AI51" s="105" t="str">
        <f>IF(INDEX(U:U,51)="","",INDEX(U:U,51))</f>
        <v/>
      </c>
      <c r="AJ51" s="105" t="str">
        <f>IF(INDEX(W:W,51)="","",INDEX(W:W,51))</f>
        <v/>
      </c>
      <c r="AK51" s="105" t="str">
        <f>IF(INDEX(Z:Z,51)="","",INDEX(Z:Z,51))</f>
        <v/>
      </c>
      <c r="AL51" s="105" t="str">
        <f>IF(INDEX(AB:AB,51)="","",INDEX(AB:AB,51))</f>
        <v/>
      </c>
    </row>
    <row r="52" spans="1:38" ht="22.5" customHeight="1" x14ac:dyDescent="0.45">
      <c r="A52" s="177"/>
      <c r="B52" s="57">
        <v>11</v>
      </c>
      <c r="C52" s="44" t="str">
        <f t="shared" si="5"/>
        <v/>
      </c>
      <c r="D52" s="45" t="str">
        <f t="shared" si="6"/>
        <v/>
      </c>
      <c r="E52" s="151" t="str">
        <f t="shared" si="7"/>
        <v/>
      </c>
      <c r="F52" s="44" t="str">
        <f t="shared" si="8"/>
        <v/>
      </c>
      <c r="G52" s="115" t="str">
        <f t="shared" si="9"/>
        <v/>
      </c>
      <c r="H52" s="115" t="str">
        <f t="shared" si="10"/>
        <v/>
      </c>
      <c r="I52" s="46" t="str">
        <f t="shared" si="11"/>
        <v/>
      </c>
      <c r="J52" s="47" t="s">
        <v>59</v>
      </c>
      <c r="K52" s="48" t="str">
        <f>IF(INDEX(C:C,52)="","",IF(INDEX(D:D,52)="X",M$16,H$16))</f>
        <v/>
      </c>
      <c r="L52" s="49"/>
      <c r="M52" s="50" t="str">
        <f t="shared" ref="M52:M64" si="14">IF(AND(AF52="",AL52=""),"",IF(AND(AL52&gt;=0,E$9=""),"Name Aufsteller!",IF(AND(AL52&gt;=0,E$13=""),"Aufstellungsort!",IF(AF52=0,"Name Gerät!",IF(AND(AL52&gt;=0,AF52=""),"Name Gerät!",IF(AND(AF52&gt;0,AL52=""),"Betrag, EUR!",IF(K52="","",ROUNDDOWN(I52*K52/100,0))))))))</f>
        <v/>
      </c>
      <c r="N52" s="47" t="s">
        <v>59</v>
      </c>
      <c r="O52" s="180"/>
      <c r="Q52" s="51"/>
      <c r="R52" s="21"/>
      <c r="S52" s="51"/>
      <c r="T52" s="90"/>
      <c r="U52" s="21"/>
      <c r="V52" s="51"/>
      <c r="W52" s="116"/>
      <c r="X52" s="51"/>
      <c r="Y52" s="51"/>
      <c r="Z52" s="116"/>
      <c r="AA52" s="51"/>
      <c r="AB52" s="19"/>
      <c r="AC52" s="25" t="str">
        <f t="shared" si="12"/>
        <v/>
      </c>
      <c r="AD52" s="224"/>
      <c r="AE52" s="103" t="str">
        <f t="shared" si="13"/>
        <v/>
      </c>
      <c r="AF52" s="104" t="str">
        <f>IF(INDEX(P:P,52)="","",INDEX(P:P,52))</f>
        <v/>
      </c>
      <c r="AG52" s="105" t="str">
        <f>IF(INDEX(R:R,52)="","",INDEX(R:R,52))</f>
        <v/>
      </c>
      <c r="AH52" s="105" t="str">
        <f>IF(INDEX(T:T,52)="","",INDEX(T:T,52))</f>
        <v/>
      </c>
      <c r="AI52" s="105" t="str">
        <f>IF(INDEX(U:U,52)="","",INDEX(U:U,52))</f>
        <v/>
      </c>
      <c r="AJ52" s="105" t="str">
        <f>IF(INDEX(W:W,52)="","",INDEX(W:W,52))</f>
        <v/>
      </c>
      <c r="AK52" s="105" t="str">
        <f>IF(INDEX(Z:Z,52)="","",INDEX(Z:Z,52))</f>
        <v/>
      </c>
      <c r="AL52" s="105" t="str">
        <f>IF(INDEX(AB:AB,52)="","",INDEX(AB:AB,52))</f>
        <v/>
      </c>
    </row>
    <row r="53" spans="1:38" ht="22.5" customHeight="1" x14ac:dyDescent="0.45">
      <c r="A53" s="177"/>
      <c r="B53" s="57">
        <v>12</v>
      </c>
      <c r="C53" s="44" t="str">
        <f t="shared" si="5"/>
        <v/>
      </c>
      <c r="D53" s="45" t="str">
        <f t="shared" si="6"/>
        <v/>
      </c>
      <c r="E53" s="151" t="str">
        <f t="shared" si="7"/>
        <v/>
      </c>
      <c r="F53" s="44" t="str">
        <f t="shared" si="8"/>
        <v/>
      </c>
      <c r="G53" s="115" t="str">
        <f t="shared" si="9"/>
        <v/>
      </c>
      <c r="H53" s="115" t="str">
        <f t="shared" si="10"/>
        <v/>
      </c>
      <c r="I53" s="46" t="str">
        <f t="shared" si="11"/>
        <v/>
      </c>
      <c r="J53" s="47" t="s">
        <v>59</v>
      </c>
      <c r="K53" s="48" t="str">
        <f>IF(INDEX(C:C,53)="","",IF(INDEX(D:D,53)="X",M$16,H$16))</f>
        <v/>
      </c>
      <c r="L53" s="49"/>
      <c r="M53" s="50" t="str">
        <f t="shared" si="14"/>
        <v/>
      </c>
      <c r="N53" s="47" t="s">
        <v>59</v>
      </c>
      <c r="O53" s="180"/>
      <c r="Q53" s="51"/>
      <c r="R53" s="21"/>
      <c r="S53" s="51"/>
      <c r="T53" s="90"/>
      <c r="U53" s="21"/>
      <c r="V53" s="51"/>
      <c r="W53" s="21"/>
      <c r="X53" s="51"/>
      <c r="Y53" s="51"/>
      <c r="Z53" s="21"/>
      <c r="AA53" s="51"/>
      <c r="AB53" s="19"/>
      <c r="AC53" s="25" t="str">
        <f t="shared" si="12"/>
        <v/>
      </c>
      <c r="AD53" s="224"/>
      <c r="AE53" s="103" t="str">
        <f t="shared" si="13"/>
        <v/>
      </c>
      <c r="AF53" s="104" t="str">
        <f>IF(INDEX(P:P,53)="","",INDEX(P:P,53))</f>
        <v/>
      </c>
      <c r="AG53" s="105" t="str">
        <f>IF(INDEX(R:R,53)="","",INDEX(R:R,53))</f>
        <v/>
      </c>
      <c r="AH53" s="105" t="str">
        <f>IF(INDEX(T:T,53)="","",INDEX(T:T,53))</f>
        <v/>
      </c>
      <c r="AI53" s="105" t="str">
        <f>IF(INDEX(U:U,53)="","",INDEX(U:U,53))</f>
        <v/>
      </c>
      <c r="AJ53" s="105" t="str">
        <f>IF(INDEX(W:W,53)="","",INDEX(W:W,53))</f>
        <v/>
      </c>
      <c r="AK53" s="105" t="str">
        <f>IF(INDEX(Z:Z,53)="","",INDEX(Z:Z,53))</f>
        <v/>
      </c>
      <c r="AL53" s="105" t="str">
        <f>IF(INDEX(AB:AB,53)="","",INDEX(AB:AB,53))</f>
        <v/>
      </c>
    </row>
    <row r="54" spans="1:38" ht="22.5" customHeight="1" x14ac:dyDescent="0.45">
      <c r="A54" s="177"/>
      <c r="B54" s="57">
        <v>13</v>
      </c>
      <c r="C54" s="44" t="str">
        <f t="shared" si="5"/>
        <v/>
      </c>
      <c r="D54" s="45" t="str">
        <f t="shared" si="6"/>
        <v/>
      </c>
      <c r="E54" s="151" t="str">
        <f t="shared" si="7"/>
        <v/>
      </c>
      <c r="F54" s="44" t="str">
        <f t="shared" si="8"/>
        <v/>
      </c>
      <c r="G54" s="115" t="str">
        <f t="shared" si="9"/>
        <v/>
      </c>
      <c r="H54" s="115" t="str">
        <f t="shared" si="10"/>
        <v/>
      </c>
      <c r="I54" s="46" t="str">
        <f t="shared" si="11"/>
        <v/>
      </c>
      <c r="J54" s="47" t="s">
        <v>59</v>
      </c>
      <c r="K54" s="48" t="str">
        <f>IF(INDEX(C:C,54)="","",IF(INDEX(D:D,54)="X",M$16,H$16))</f>
        <v/>
      </c>
      <c r="L54" s="49"/>
      <c r="M54" s="50" t="str">
        <f t="shared" si="14"/>
        <v/>
      </c>
      <c r="N54" s="47" t="s">
        <v>59</v>
      </c>
      <c r="O54" s="180"/>
      <c r="P54" s="21"/>
      <c r="Q54" s="51"/>
      <c r="R54" s="21"/>
      <c r="S54" s="51"/>
      <c r="T54" s="90"/>
      <c r="U54" s="21"/>
      <c r="V54" s="51"/>
      <c r="W54" s="21"/>
      <c r="X54" s="51"/>
      <c r="Y54" s="51"/>
      <c r="Z54" s="21"/>
      <c r="AA54" s="51"/>
      <c r="AB54" s="19"/>
      <c r="AC54" s="25" t="str">
        <f t="shared" si="12"/>
        <v/>
      </c>
      <c r="AD54" s="224"/>
      <c r="AE54" s="103" t="str">
        <f t="shared" si="13"/>
        <v/>
      </c>
      <c r="AF54" s="104" t="str">
        <f>IF(INDEX(P:P,54)="","",INDEX(P:P,54))</f>
        <v/>
      </c>
      <c r="AG54" s="105" t="str">
        <f>IF(INDEX(R:R,54)="","",INDEX(R:R,54))</f>
        <v/>
      </c>
      <c r="AH54" s="105" t="str">
        <f>IF(INDEX(T:T,54)="","",INDEX(T:T,54))</f>
        <v/>
      </c>
      <c r="AI54" s="105" t="str">
        <f>IF(INDEX(U:U,54)="","",INDEX(U:U,54))</f>
        <v/>
      </c>
      <c r="AJ54" s="105" t="str">
        <f>IF(INDEX(W:W,54)="","",INDEX(W:W,54))</f>
        <v/>
      </c>
      <c r="AK54" s="105" t="str">
        <f>IF(INDEX(Z:Z,54)="","",INDEX(Z:Z,54))</f>
        <v/>
      </c>
      <c r="AL54" s="105" t="str">
        <f>IF(INDEX(AB:AB,54)="","",INDEX(AB:AB,54))</f>
        <v/>
      </c>
    </row>
    <row r="55" spans="1:38" ht="22.5" customHeight="1" x14ac:dyDescent="0.45">
      <c r="A55" s="177"/>
      <c r="B55" s="57">
        <v>14</v>
      </c>
      <c r="C55" s="44" t="str">
        <f t="shared" si="5"/>
        <v/>
      </c>
      <c r="D55" s="45" t="str">
        <f t="shared" si="6"/>
        <v/>
      </c>
      <c r="E55" s="151" t="str">
        <f t="shared" si="7"/>
        <v/>
      </c>
      <c r="F55" s="44" t="str">
        <f t="shared" si="8"/>
        <v/>
      </c>
      <c r="G55" s="115" t="str">
        <f t="shared" si="9"/>
        <v/>
      </c>
      <c r="H55" s="115" t="str">
        <f t="shared" si="10"/>
        <v/>
      </c>
      <c r="I55" s="46" t="str">
        <f t="shared" si="11"/>
        <v/>
      </c>
      <c r="J55" s="47" t="s">
        <v>59</v>
      </c>
      <c r="K55" s="48" t="str">
        <f>IF(INDEX(C:C,55)="","",IF(INDEX(D:D,55)="X",M$16,H$16))</f>
        <v/>
      </c>
      <c r="L55" s="49"/>
      <c r="M55" s="50" t="str">
        <f t="shared" si="14"/>
        <v/>
      </c>
      <c r="N55" s="47" t="s">
        <v>59</v>
      </c>
      <c r="O55" s="180"/>
      <c r="Q55" s="51"/>
      <c r="R55" s="21"/>
      <c r="S55" s="51"/>
      <c r="T55" s="90"/>
      <c r="U55" s="21"/>
      <c r="V55" s="51"/>
      <c r="W55" s="21"/>
      <c r="X55" s="51"/>
      <c r="Y55" s="51"/>
      <c r="Z55" s="21"/>
      <c r="AA55" s="51"/>
      <c r="AB55" s="19"/>
      <c r="AC55" s="25" t="str">
        <f t="shared" si="12"/>
        <v/>
      </c>
      <c r="AD55" s="224"/>
      <c r="AE55" s="103" t="str">
        <f t="shared" si="13"/>
        <v/>
      </c>
      <c r="AF55" s="104" t="str">
        <f>IF(INDEX(P:P,55)="","",INDEX(P:P,55))</f>
        <v/>
      </c>
      <c r="AG55" s="105" t="str">
        <f>IF(INDEX(R:R,55)="","",INDEX(R:R,55))</f>
        <v/>
      </c>
      <c r="AH55" s="105" t="str">
        <f>IF(INDEX(T:T,55)="","",INDEX(T:T,55))</f>
        <v/>
      </c>
      <c r="AI55" s="105" t="str">
        <f>IF(INDEX(U:U,55)="","",INDEX(U:U,55))</f>
        <v/>
      </c>
      <c r="AJ55" s="105" t="str">
        <f>IF(INDEX(W:W,55)="","",INDEX(W:W,55))</f>
        <v/>
      </c>
      <c r="AK55" s="105" t="str">
        <f>IF(INDEX(Z:Z,55)="","",INDEX(Z:Z,55))</f>
        <v/>
      </c>
      <c r="AL55" s="105" t="str">
        <f>IF(INDEX(AB:AB,55)="","",INDEX(AB:AB,55))</f>
        <v/>
      </c>
    </row>
    <row r="56" spans="1:38" ht="22.5" customHeight="1" x14ac:dyDescent="0.45">
      <c r="A56" s="177"/>
      <c r="B56" s="57">
        <v>15</v>
      </c>
      <c r="C56" s="44" t="str">
        <f t="shared" si="5"/>
        <v/>
      </c>
      <c r="D56" s="45" t="str">
        <f t="shared" si="6"/>
        <v/>
      </c>
      <c r="E56" s="151" t="str">
        <f t="shared" si="7"/>
        <v/>
      </c>
      <c r="F56" s="44" t="str">
        <f t="shared" si="8"/>
        <v/>
      </c>
      <c r="G56" s="115" t="str">
        <f t="shared" si="9"/>
        <v/>
      </c>
      <c r="H56" s="115" t="str">
        <f t="shared" si="10"/>
        <v/>
      </c>
      <c r="I56" s="46" t="str">
        <f t="shared" si="11"/>
        <v/>
      </c>
      <c r="J56" s="47" t="s">
        <v>59</v>
      </c>
      <c r="K56" s="48" t="str">
        <f>IF(INDEX(C:C,56)="","",IF(INDEX(D:D,56)="X",M$16,H$16))</f>
        <v/>
      </c>
      <c r="L56" s="49"/>
      <c r="M56" s="50" t="str">
        <f t="shared" si="14"/>
        <v/>
      </c>
      <c r="N56" s="47" t="s">
        <v>59</v>
      </c>
      <c r="O56" s="180"/>
      <c r="Q56" s="51"/>
      <c r="R56" s="21"/>
      <c r="S56" s="51"/>
      <c r="T56" s="90"/>
      <c r="U56" s="21"/>
      <c r="V56" s="51"/>
      <c r="W56" s="21"/>
      <c r="X56" s="51"/>
      <c r="Y56" s="51"/>
      <c r="Z56" s="21"/>
      <c r="AA56" s="51"/>
      <c r="AB56" s="19"/>
      <c r="AC56" s="25" t="str">
        <f t="shared" si="12"/>
        <v/>
      </c>
      <c r="AD56" s="224"/>
      <c r="AE56" s="103" t="str">
        <f t="shared" si="13"/>
        <v/>
      </c>
      <c r="AF56" s="104" t="str">
        <f>IF(INDEX(P:P,56)="","",INDEX(P:P,56))</f>
        <v/>
      </c>
      <c r="AG56" s="105" t="str">
        <f>IF(INDEX(R:R,56)="","",INDEX(R:R,56))</f>
        <v/>
      </c>
      <c r="AH56" s="105" t="str">
        <f>IF(INDEX(T:T,56)="","",INDEX(T:T,56))</f>
        <v/>
      </c>
      <c r="AI56" s="105" t="str">
        <f>IF(INDEX(U:U,56)="","",INDEX(U:U,56))</f>
        <v/>
      </c>
      <c r="AJ56" s="105" t="str">
        <f>IF(INDEX(W:W,56)="","",INDEX(W:W,56))</f>
        <v/>
      </c>
      <c r="AK56" s="105" t="str">
        <f>IF(INDEX(Z:Z,56)="","",INDEX(Z:Z,56))</f>
        <v/>
      </c>
      <c r="AL56" s="105" t="str">
        <f>IF(INDEX(AB:AB,56)="","",INDEX(AB:AB,56))</f>
        <v/>
      </c>
    </row>
    <row r="57" spans="1:38" ht="22.5" customHeight="1" x14ac:dyDescent="0.45">
      <c r="A57" s="177"/>
      <c r="B57" s="57">
        <v>16</v>
      </c>
      <c r="C57" s="44" t="str">
        <f t="shared" si="5"/>
        <v/>
      </c>
      <c r="D57" s="45" t="str">
        <f t="shared" si="6"/>
        <v/>
      </c>
      <c r="E57" s="151" t="str">
        <f t="shared" si="7"/>
        <v/>
      </c>
      <c r="F57" s="44" t="str">
        <f t="shared" si="8"/>
        <v/>
      </c>
      <c r="G57" s="115" t="str">
        <f t="shared" si="9"/>
        <v/>
      </c>
      <c r="H57" s="115" t="str">
        <f t="shared" si="10"/>
        <v/>
      </c>
      <c r="I57" s="46" t="str">
        <f t="shared" si="11"/>
        <v/>
      </c>
      <c r="J57" s="47" t="s">
        <v>59</v>
      </c>
      <c r="K57" s="48" t="str">
        <f>IF(INDEX(C:C,57)="","",IF(INDEX(D:D,57)="X",M$16,H$16))</f>
        <v/>
      </c>
      <c r="L57" s="49"/>
      <c r="M57" s="50" t="str">
        <f t="shared" si="14"/>
        <v/>
      </c>
      <c r="N57" s="47" t="s">
        <v>59</v>
      </c>
      <c r="O57" s="180"/>
      <c r="Q57" s="51"/>
      <c r="R57" s="21"/>
      <c r="S57" s="51"/>
      <c r="T57" s="90"/>
      <c r="U57" s="21"/>
      <c r="V57" s="51"/>
      <c r="W57" s="21"/>
      <c r="X57" s="51"/>
      <c r="Y57" s="51"/>
      <c r="Z57" s="21"/>
      <c r="AA57" s="51"/>
      <c r="AB57" s="19"/>
      <c r="AC57" s="25" t="str">
        <f t="shared" si="12"/>
        <v/>
      </c>
      <c r="AD57" s="224"/>
      <c r="AE57" s="103" t="str">
        <f t="shared" si="13"/>
        <v/>
      </c>
      <c r="AF57" s="104" t="str">
        <f>IF(INDEX(P:P,57)="","",INDEX(P:P,57))</f>
        <v/>
      </c>
      <c r="AG57" s="105" t="str">
        <f>IF(INDEX(R:R,57)="","",INDEX(R:R,57))</f>
        <v/>
      </c>
      <c r="AH57" s="105" t="str">
        <f>IF(INDEX(T:T,57)="","",INDEX(T:T,57))</f>
        <v/>
      </c>
      <c r="AI57" s="105" t="str">
        <f>IF(INDEX(U:U,57)="","",INDEX(U:U,57))</f>
        <v/>
      </c>
      <c r="AJ57" s="105" t="str">
        <f>IF(INDEX(W:W,57)="","",INDEX(W:W,57))</f>
        <v/>
      </c>
      <c r="AK57" s="105" t="str">
        <f>IF(INDEX(Z:Z,57)="","",INDEX(Z:Z,57))</f>
        <v/>
      </c>
      <c r="AL57" s="105" t="str">
        <f>IF(INDEX(AB:AB,57)="","",INDEX(AB:AB,57))</f>
        <v/>
      </c>
    </row>
    <row r="58" spans="1:38" ht="22.5" customHeight="1" x14ac:dyDescent="0.45">
      <c r="A58" s="177"/>
      <c r="B58" s="57">
        <v>17</v>
      </c>
      <c r="C58" s="44" t="str">
        <f t="shared" si="5"/>
        <v/>
      </c>
      <c r="D58" s="45" t="str">
        <f t="shared" si="6"/>
        <v/>
      </c>
      <c r="E58" s="151" t="str">
        <f t="shared" si="7"/>
        <v/>
      </c>
      <c r="F58" s="44" t="str">
        <f t="shared" si="8"/>
        <v/>
      </c>
      <c r="G58" s="115" t="str">
        <f t="shared" si="9"/>
        <v/>
      </c>
      <c r="H58" s="115" t="str">
        <f t="shared" si="10"/>
        <v/>
      </c>
      <c r="I58" s="46" t="str">
        <f t="shared" si="11"/>
        <v/>
      </c>
      <c r="J58" s="47" t="s">
        <v>59</v>
      </c>
      <c r="K58" s="48" t="str">
        <f>IF(INDEX(C:C,58)="","",IF(INDEX(D:D,58)="X",M$16,H$16))</f>
        <v/>
      </c>
      <c r="L58" s="49"/>
      <c r="M58" s="50" t="str">
        <f t="shared" si="14"/>
        <v/>
      </c>
      <c r="N58" s="47" t="s">
        <v>59</v>
      </c>
      <c r="O58" s="180"/>
      <c r="Q58" s="51"/>
      <c r="R58" s="21"/>
      <c r="S58" s="51"/>
      <c r="T58" s="90"/>
      <c r="U58" s="21"/>
      <c r="V58" s="51"/>
      <c r="W58" s="21"/>
      <c r="X58" s="51"/>
      <c r="Y58" s="51"/>
      <c r="Z58" s="21"/>
      <c r="AA58" s="51"/>
      <c r="AB58" s="19"/>
      <c r="AC58" s="25" t="str">
        <f t="shared" si="12"/>
        <v/>
      </c>
      <c r="AD58" s="224"/>
      <c r="AE58" s="103" t="str">
        <f t="shared" si="13"/>
        <v/>
      </c>
      <c r="AF58" s="104" t="str">
        <f>IF(INDEX(P:P,58)="","",INDEX(P:P,58))</f>
        <v/>
      </c>
      <c r="AG58" s="105" t="str">
        <f>IF(INDEX(R:R,58)="","",INDEX(R:R,58))</f>
        <v/>
      </c>
      <c r="AH58" s="105" t="str">
        <f>IF(INDEX(T:T,58)="","",INDEX(T:T,58))</f>
        <v/>
      </c>
      <c r="AI58" s="105" t="str">
        <f>IF(INDEX(U:U,58)="","",INDEX(U:U,58))</f>
        <v/>
      </c>
      <c r="AJ58" s="105" t="str">
        <f>IF(INDEX(W:W,58)="","",INDEX(W:W,58))</f>
        <v/>
      </c>
      <c r="AK58" s="105" t="str">
        <f>IF(INDEX(Z:Z,58)="","",INDEX(Z:Z,58))</f>
        <v/>
      </c>
      <c r="AL58" s="105" t="str">
        <f>IF(INDEX(AB:AB,58)="","",INDEX(AB:AB,58))</f>
        <v/>
      </c>
    </row>
    <row r="59" spans="1:38" ht="22.5" customHeight="1" x14ac:dyDescent="0.45">
      <c r="A59" s="177"/>
      <c r="B59" s="57">
        <v>18</v>
      </c>
      <c r="C59" s="44" t="str">
        <f t="shared" si="5"/>
        <v/>
      </c>
      <c r="D59" s="45" t="str">
        <f t="shared" si="6"/>
        <v/>
      </c>
      <c r="E59" s="151" t="str">
        <f t="shared" si="7"/>
        <v/>
      </c>
      <c r="F59" s="44" t="str">
        <f t="shared" si="8"/>
        <v/>
      </c>
      <c r="G59" s="115" t="str">
        <f t="shared" si="9"/>
        <v/>
      </c>
      <c r="H59" s="115" t="str">
        <f t="shared" si="10"/>
        <v/>
      </c>
      <c r="I59" s="46" t="str">
        <f t="shared" si="11"/>
        <v/>
      </c>
      <c r="J59" s="47" t="s">
        <v>59</v>
      </c>
      <c r="K59" s="48" t="str">
        <f>IF(INDEX(C:C,59)="","",IF(INDEX(D:D,59)="X",M$16,H$16))</f>
        <v/>
      </c>
      <c r="L59" s="49"/>
      <c r="M59" s="50" t="str">
        <f t="shared" si="14"/>
        <v/>
      </c>
      <c r="N59" s="47" t="s">
        <v>59</v>
      </c>
      <c r="O59" s="180"/>
      <c r="Q59" s="51"/>
      <c r="R59" s="21"/>
      <c r="S59" s="51"/>
      <c r="T59" s="90"/>
      <c r="U59" s="21"/>
      <c r="V59" s="51"/>
      <c r="W59" s="21"/>
      <c r="X59" s="51"/>
      <c r="Y59" s="51"/>
      <c r="Z59" s="21"/>
      <c r="AA59" s="51"/>
      <c r="AB59" s="19"/>
      <c r="AC59" s="25" t="str">
        <f t="shared" si="12"/>
        <v/>
      </c>
      <c r="AD59" s="224"/>
      <c r="AE59" s="103" t="str">
        <f t="shared" si="13"/>
        <v/>
      </c>
      <c r="AF59" s="104" t="str">
        <f>IF(INDEX(P:P,59)="","",INDEX(P:P,59))</f>
        <v/>
      </c>
      <c r="AG59" s="105" t="str">
        <f>IF(INDEX(R:R,59)="","",INDEX(R:R,59))</f>
        <v/>
      </c>
      <c r="AH59" s="105" t="str">
        <f>IF(INDEX(T:T,59)="","",INDEX(T:T,59))</f>
        <v/>
      </c>
      <c r="AI59" s="105" t="str">
        <f>IF(INDEX(U:U,59)="","",INDEX(U:U,59))</f>
        <v/>
      </c>
      <c r="AJ59" s="105" t="str">
        <f>IF(INDEX(W:W,59)="","",INDEX(W:W,59))</f>
        <v/>
      </c>
      <c r="AK59" s="105" t="str">
        <f>IF(INDEX(Z:Z,59)="","",INDEX(Z:Z,59))</f>
        <v/>
      </c>
      <c r="AL59" s="105" t="str">
        <f>IF(INDEX(AB:AB,59)="","",INDEX(AB:AB,59))</f>
        <v/>
      </c>
    </row>
    <row r="60" spans="1:38" ht="22.5" customHeight="1" x14ac:dyDescent="0.45">
      <c r="A60" s="177"/>
      <c r="B60" s="57">
        <v>19</v>
      </c>
      <c r="C60" s="44" t="str">
        <f t="shared" si="5"/>
        <v/>
      </c>
      <c r="D60" s="45" t="str">
        <f t="shared" si="6"/>
        <v/>
      </c>
      <c r="E60" s="151" t="str">
        <f t="shared" si="7"/>
        <v/>
      </c>
      <c r="F60" s="44" t="str">
        <f t="shared" si="8"/>
        <v/>
      </c>
      <c r="G60" s="115" t="str">
        <f t="shared" si="9"/>
        <v/>
      </c>
      <c r="H60" s="115" t="str">
        <f t="shared" si="10"/>
        <v/>
      </c>
      <c r="I60" s="46" t="str">
        <f t="shared" si="11"/>
        <v/>
      </c>
      <c r="J60" s="47" t="s">
        <v>59</v>
      </c>
      <c r="K60" s="48" t="str">
        <f>IF(INDEX(C:C,60)="","",IF(INDEX(D:D,60)="X",M$16,H$16))</f>
        <v/>
      </c>
      <c r="L60" s="49"/>
      <c r="M60" s="50" t="str">
        <f t="shared" si="14"/>
        <v/>
      </c>
      <c r="N60" s="47" t="s">
        <v>59</v>
      </c>
      <c r="O60" s="180"/>
      <c r="Q60" s="51"/>
      <c r="R60" s="21"/>
      <c r="S60" s="51"/>
      <c r="T60" s="90"/>
      <c r="U60" s="21"/>
      <c r="V60" s="51"/>
      <c r="W60" s="116"/>
      <c r="X60" s="51"/>
      <c r="Y60" s="51"/>
      <c r="Z60" s="116"/>
      <c r="AA60" s="51"/>
      <c r="AB60" s="19"/>
      <c r="AC60" s="25" t="str">
        <f t="shared" si="12"/>
        <v/>
      </c>
      <c r="AD60" s="224"/>
      <c r="AE60" s="103" t="str">
        <f t="shared" si="13"/>
        <v/>
      </c>
      <c r="AF60" s="104" t="str">
        <f>IF(INDEX(P:P,60)="","",INDEX(P:P,60))</f>
        <v/>
      </c>
      <c r="AG60" s="105" t="str">
        <f>IF(INDEX(R:R,60)="","",INDEX(R:R,60))</f>
        <v/>
      </c>
      <c r="AH60" s="105" t="str">
        <f>IF(INDEX(T:T,60)="","",INDEX(T:T,60))</f>
        <v/>
      </c>
      <c r="AI60" s="105" t="str">
        <f>IF(INDEX(U:U,60)="","",INDEX(U:U,60))</f>
        <v/>
      </c>
      <c r="AJ60" s="105" t="str">
        <f>IF(INDEX(W:W,60)="","",INDEX(W:W,60))</f>
        <v/>
      </c>
      <c r="AK60" s="105" t="str">
        <f>IF(INDEX(Z:Z,60)="","",INDEX(Z:Z,60))</f>
        <v/>
      </c>
      <c r="AL60" s="105" t="str">
        <f>IF(INDEX(AB:AB,60)="","",INDEX(AB:AB,60))</f>
        <v/>
      </c>
    </row>
    <row r="61" spans="1:38" ht="22.5" customHeight="1" x14ac:dyDescent="0.45">
      <c r="A61" s="177"/>
      <c r="B61" s="57">
        <v>20</v>
      </c>
      <c r="C61" s="44" t="str">
        <f t="shared" si="5"/>
        <v/>
      </c>
      <c r="D61" s="45" t="str">
        <f t="shared" si="6"/>
        <v/>
      </c>
      <c r="E61" s="151" t="str">
        <f t="shared" si="7"/>
        <v/>
      </c>
      <c r="F61" s="44" t="str">
        <f t="shared" si="8"/>
        <v/>
      </c>
      <c r="G61" s="115" t="str">
        <f t="shared" si="9"/>
        <v/>
      </c>
      <c r="H61" s="115" t="str">
        <f t="shared" si="10"/>
        <v/>
      </c>
      <c r="I61" s="46" t="str">
        <f t="shared" si="11"/>
        <v/>
      </c>
      <c r="J61" s="47" t="s">
        <v>59</v>
      </c>
      <c r="K61" s="48" t="str">
        <f>IF(INDEX(C:C,61)="","",IF(INDEX(D:D,61)="X",M$16,H$16))</f>
        <v/>
      </c>
      <c r="L61" s="49"/>
      <c r="M61" s="50" t="str">
        <f t="shared" si="14"/>
        <v/>
      </c>
      <c r="N61" s="47" t="s">
        <v>59</v>
      </c>
      <c r="O61" s="180"/>
      <c r="Q61" s="51"/>
      <c r="R61" s="21"/>
      <c r="S61" s="51"/>
      <c r="T61" s="90"/>
      <c r="U61" s="21"/>
      <c r="V61" s="51"/>
      <c r="W61" s="21"/>
      <c r="X61" s="51"/>
      <c r="Y61" s="51"/>
      <c r="Z61" s="21"/>
      <c r="AA61" s="51"/>
      <c r="AB61" s="19"/>
      <c r="AC61" s="25" t="str">
        <f t="shared" si="12"/>
        <v/>
      </c>
      <c r="AD61" s="224"/>
      <c r="AE61" s="103" t="str">
        <f t="shared" si="13"/>
        <v/>
      </c>
      <c r="AF61" s="104" t="str">
        <f>IF(INDEX(P:P,61)="","",INDEX(P:P,61))</f>
        <v/>
      </c>
      <c r="AG61" s="105" t="str">
        <f>IF(INDEX(R:R,61)="","",INDEX(R:R,61))</f>
        <v/>
      </c>
      <c r="AH61" s="105" t="str">
        <f>IF(INDEX(T:T,61)="","",INDEX(T:T,61))</f>
        <v/>
      </c>
      <c r="AI61" s="105" t="str">
        <f>IF(INDEX(U:U,61)="","",INDEX(U:U,61))</f>
        <v/>
      </c>
      <c r="AJ61" s="105" t="str">
        <f>IF(INDEX(W:W,61)="","",INDEX(W:W,61))</f>
        <v/>
      </c>
      <c r="AK61" s="105" t="str">
        <f>IF(INDEX(Z:Z,61)="","",INDEX(Z:Z,61))</f>
        <v/>
      </c>
      <c r="AL61" s="105" t="str">
        <f>IF(INDEX(AB:AB,61)="","",INDEX(AB:AB,61))</f>
        <v/>
      </c>
    </row>
    <row r="62" spans="1:38" ht="22.5" customHeight="1" x14ac:dyDescent="0.45">
      <c r="A62" s="177"/>
      <c r="B62" s="57">
        <v>21</v>
      </c>
      <c r="C62" s="44" t="str">
        <f t="shared" si="5"/>
        <v/>
      </c>
      <c r="D62" s="45" t="str">
        <f t="shared" si="6"/>
        <v/>
      </c>
      <c r="E62" s="151" t="str">
        <f t="shared" si="7"/>
        <v/>
      </c>
      <c r="F62" s="44" t="str">
        <f t="shared" si="8"/>
        <v/>
      </c>
      <c r="G62" s="115" t="str">
        <f t="shared" si="9"/>
        <v/>
      </c>
      <c r="H62" s="115" t="str">
        <f t="shared" si="10"/>
        <v/>
      </c>
      <c r="I62" s="46" t="str">
        <f t="shared" si="11"/>
        <v/>
      </c>
      <c r="J62" s="47" t="s">
        <v>59</v>
      </c>
      <c r="K62" s="48" t="str">
        <f>IF(INDEX(C:C,62)="","",IF(INDEX(D:D,62)="X",M$16,H$16))</f>
        <v/>
      </c>
      <c r="L62" s="49"/>
      <c r="M62" s="50" t="str">
        <f t="shared" si="14"/>
        <v/>
      </c>
      <c r="N62" s="47" t="s">
        <v>59</v>
      </c>
      <c r="O62" s="180"/>
      <c r="Q62" s="51"/>
      <c r="R62" s="21"/>
      <c r="S62" s="51"/>
      <c r="T62" s="90"/>
      <c r="U62" s="21"/>
      <c r="V62" s="51"/>
      <c r="W62" s="21"/>
      <c r="X62" s="51"/>
      <c r="Y62" s="51"/>
      <c r="Z62" s="21"/>
      <c r="AA62" s="51"/>
      <c r="AB62" s="19"/>
      <c r="AC62" s="25" t="str">
        <f t="shared" si="12"/>
        <v/>
      </c>
      <c r="AD62" s="224"/>
      <c r="AE62" s="103" t="str">
        <f t="shared" si="13"/>
        <v/>
      </c>
      <c r="AF62" s="104" t="str">
        <f>IF(INDEX(P:P,62)="","",INDEX(P:P,62))</f>
        <v/>
      </c>
      <c r="AG62" s="105" t="str">
        <f>IF(INDEX(R:R,62)="","",INDEX(R:R,62))</f>
        <v/>
      </c>
      <c r="AH62" s="105" t="str">
        <f>IF(INDEX(T:T,62)="","",INDEX(T:T,62))</f>
        <v/>
      </c>
      <c r="AI62" s="105" t="str">
        <f>IF(INDEX(U:U,62)="","",INDEX(U:U,62))</f>
        <v/>
      </c>
      <c r="AJ62" s="105" t="str">
        <f>IF(INDEX(W:W,62)="","",INDEX(W:W,62))</f>
        <v/>
      </c>
      <c r="AK62" s="105" t="str">
        <f>IF(INDEX(Z:Z,62)="","",INDEX(Z:Z,62))</f>
        <v/>
      </c>
      <c r="AL62" s="105" t="str">
        <f>IF(INDEX(AB:AB,62)="","",INDEX(AB:AB,62))</f>
        <v/>
      </c>
    </row>
    <row r="63" spans="1:38" ht="22.5" customHeight="1" x14ac:dyDescent="0.45">
      <c r="A63" s="177"/>
      <c r="B63" s="57">
        <v>22</v>
      </c>
      <c r="C63" s="44" t="str">
        <f t="shared" si="5"/>
        <v/>
      </c>
      <c r="D63" s="45" t="str">
        <f t="shared" si="6"/>
        <v/>
      </c>
      <c r="E63" s="151" t="str">
        <f t="shared" si="7"/>
        <v/>
      </c>
      <c r="F63" s="44" t="str">
        <f t="shared" si="8"/>
        <v/>
      </c>
      <c r="G63" s="115" t="str">
        <f t="shared" si="9"/>
        <v/>
      </c>
      <c r="H63" s="115" t="str">
        <f t="shared" si="10"/>
        <v/>
      </c>
      <c r="I63" s="46" t="str">
        <f t="shared" si="11"/>
        <v/>
      </c>
      <c r="J63" s="47" t="s">
        <v>59</v>
      </c>
      <c r="K63" s="48" t="str">
        <f>IF(INDEX(C:C,63)="","",IF(INDEX(D:D,63)="X",M$16,H$16))</f>
        <v/>
      </c>
      <c r="L63" s="49"/>
      <c r="M63" s="50" t="str">
        <f t="shared" si="14"/>
        <v/>
      </c>
      <c r="N63" s="47" t="s">
        <v>59</v>
      </c>
      <c r="O63" s="180"/>
      <c r="Q63" s="51"/>
      <c r="R63" s="21"/>
      <c r="S63" s="51"/>
      <c r="T63" s="90"/>
      <c r="U63" s="21"/>
      <c r="V63" s="51"/>
      <c r="W63" s="21"/>
      <c r="X63" s="51"/>
      <c r="Y63" s="51"/>
      <c r="Z63" s="21"/>
      <c r="AA63" s="51"/>
      <c r="AB63" s="19"/>
      <c r="AC63" s="25" t="str">
        <f t="shared" si="12"/>
        <v/>
      </c>
      <c r="AD63" s="224"/>
      <c r="AE63" s="103" t="str">
        <f t="shared" si="13"/>
        <v/>
      </c>
      <c r="AF63" s="104" t="str">
        <f>IF(INDEX(P:P,63)="","",INDEX(P:P,63))</f>
        <v/>
      </c>
      <c r="AG63" s="105" t="str">
        <f>IF(INDEX(R:R,63)="","",INDEX(R:R,63))</f>
        <v/>
      </c>
      <c r="AH63" s="105" t="str">
        <f>IF(INDEX(T:T,63)="","",INDEX(T:T,63))</f>
        <v/>
      </c>
      <c r="AI63" s="105" t="str">
        <f>IF(INDEX(U:U,63)="","",INDEX(U:U,63))</f>
        <v/>
      </c>
      <c r="AJ63" s="105" t="str">
        <f>IF(INDEX(W:W,63)="","",INDEX(W:W,63))</f>
        <v/>
      </c>
      <c r="AK63" s="105" t="str">
        <f>IF(INDEX(Z:Z,63)="","",INDEX(Z:Z,63))</f>
        <v/>
      </c>
      <c r="AL63" s="105" t="str">
        <f>IF(INDEX(AB:AB,63)="","",INDEX(AB:AB,63))</f>
        <v/>
      </c>
    </row>
    <row r="64" spans="1:38" ht="22.5" customHeight="1" thickBot="1" x14ac:dyDescent="0.5">
      <c r="A64" s="177"/>
      <c r="B64" s="57">
        <v>23</v>
      </c>
      <c r="C64" s="44" t="str">
        <f t="shared" si="5"/>
        <v/>
      </c>
      <c r="D64" s="45" t="str">
        <f t="shared" si="6"/>
        <v/>
      </c>
      <c r="E64" s="151" t="str">
        <f t="shared" si="7"/>
        <v/>
      </c>
      <c r="F64" s="44" t="str">
        <f t="shared" si="8"/>
        <v/>
      </c>
      <c r="G64" s="115" t="str">
        <f t="shared" si="9"/>
        <v/>
      </c>
      <c r="H64" s="115" t="str">
        <f t="shared" si="10"/>
        <v/>
      </c>
      <c r="I64" s="46" t="str">
        <f t="shared" si="11"/>
        <v/>
      </c>
      <c r="J64" s="47" t="s">
        <v>59</v>
      </c>
      <c r="K64" s="48" t="str">
        <f>IF(INDEX(C:C,64)="","",IF(INDEX(D:D,64)="X",M$16,H$16))</f>
        <v/>
      </c>
      <c r="L64" s="49"/>
      <c r="M64" s="50" t="str">
        <f t="shared" si="14"/>
        <v/>
      </c>
      <c r="N64" s="47" t="s">
        <v>59</v>
      </c>
      <c r="O64" s="180"/>
      <c r="P64" s="24"/>
      <c r="Q64" s="51"/>
      <c r="R64" s="21"/>
      <c r="S64" s="51"/>
      <c r="T64" s="90"/>
      <c r="U64" s="21"/>
      <c r="V64" s="51"/>
      <c r="W64" s="116"/>
      <c r="X64" s="51"/>
      <c r="Y64" s="51"/>
      <c r="Z64" s="116"/>
      <c r="AA64" s="51"/>
      <c r="AB64" s="19"/>
      <c r="AC64" s="25" t="str">
        <f t="shared" si="12"/>
        <v/>
      </c>
      <c r="AD64" s="224"/>
      <c r="AE64" s="103" t="str">
        <f t="shared" si="13"/>
        <v/>
      </c>
      <c r="AF64" s="104" t="str">
        <f>IF(INDEX(P:P,64)="","",INDEX(P:P,64))</f>
        <v/>
      </c>
      <c r="AG64" s="105" t="str">
        <f>IF(INDEX(R:R,64)="","",INDEX(R:R,64))</f>
        <v/>
      </c>
      <c r="AH64" s="105" t="str">
        <f>IF(INDEX(T:T,64)="","",INDEX(T:T,64))</f>
        <v/>
      </c>
      <c r="AI64" s="105" t="str">
        <f>IF(INDEX(U:U,64)="","",INDEX(U:U,64))</f>
        <v/>
      </c>
      <c r="AJ64" s="105" t="str">
        <f>IF(INDEX(W:W,64)="","",INDEX(W:W,64))</f>
        <v/>
      </c>
      <c r="AK64" s="105" t="str">
        <f>IF(INDEX(Z:Z,64)="","",INDEX(Z:Z,64))</f>
        <v/>
      </c>
      <c r="AL64" s="105" t="str">
        <f>IF(INDEX(AB:AB,64)="","",INDEX(AB:AB,64))</f>
        <v/>
      </c>
    </row>
    <row r="65" spans="1:32" ht="22.5" customHeight="1" thickBot="1" x14ac:dyDescent="0.25">
      <c r="A65" s="177"/>
      <c r="B65" s="55">
        <v>24</v>
      </c>
      <c r="C65" s="158" t="str">
        <f>IF(AND(B$35="",B$67="",B$99=""),"",IF(AND(B$67="",B$99=""),"Festzusetzender Steuerbetrag, Summe Spalte 9, Zeilen 9 - 23, bitte Betrag eintragen","Summe Spalte 9, Zeilen 9 - 23, bitte Betrag eintragen"))</f>
        <v/>
      </c>
      <c r="D65" s="159"/>
      <c r="E65" s="159"/>
      <c r="F65" s="159"/>
      <c r="G65" s="159"/>
      <c r="H65" s="159"/>
      <c r="I65" s="234" t="str">
        <f>IF(B67="","","Übertrag auf Seite 3")</f>
        <v/>
      </c>
      <c r="J65" s="234"/>
      <c r="K65" s="235"/>
      <c r="L65" s="52" t="str">
        <f>IF(L50="","",SUM(L50:N64))</f>
        <v/>
      </c>
      <c r="M65" s="53" t="str">
        <f>IF(AND(AF51="",AF52="",AF53="",AF54="",AF55="",AF56="",AF57="",AF58="",AF59="",AF60="",AF61="",AF62="",AF63="",AF64="",B35="",B67="",B99=""),"",SUM(M50:M64))</f>
        <v/>
      </c>
      <c r="N65" s="54" t="s">
        <v>59</v>
      </c>
      <c r="O65" s="179"/>
      <c r="P65" s="192" t="s">
        <v>108</v>
      </c>
      <c r="Q65" s="192"/>
      <c r="R65" s="192"/>
      <c r="S65" s="192"/>
      <c r="T65" s="192"/>
      <c r="U65" s="84"/>
      <c r="V65" s="84"/>
      <c r="W65" s="84"/>
      <c r="X65" s="84"/>
      <c r="Y65" s="84"/>
      <c r="Z65" s="84"/>
      <c r="AA65" s="84"/>
      <c r="AB65" s="84"/>
      <c r="AC65" s="85" t="s">
        <v>105</v>
      </c>
      <c r="AD65" s="223"/>
      <c r="AE65" s="103"/>
      <c r="AF65" s="104"/>
    </row>
    <row r="66" spans="1:32" ht="18" customHeight="1" x14ac:dyDescent="0.2">
      <c r="A66" s="176"/>
      <c r="B66" s="27"/>
      <c r="C66" s="154" t="str">
        <f>IF(AND(B$35="",B$67="",B$99=""),"",IF(AND(B$67="",B$99=""),AF66,""))</f>
        <v/>
      </c>
      <c r="D66" s="154"/>
      <c r="E66" s="154"/>
      <c r="F66" s="154"/>
      <c r="G66" s="154"/>
      <c r="H66" s="156" t="str">
        <f>IF(AND(B$67="",B$99=""),H130,"")</f>
        <v>Unterschrift bitte auf Blatt "Zusammenstellung" Seite 2!</v>
      </c>
      <c r="I66" s="156"/>
      <c r="J66" s="156"/>
      <c r="K66" s="156"/>
      <c r="L66" s="156"/>
      <c r="M66" s="156"/>
      <c r="N66" s="156"/>
      <c r="O66" s="179"/>
      <c r="P66" s="198"/>
      <c r="Q66" s="198"/>
      <c r="R66" s="198"/>
      <c r="S66" s="198"/>
      <c r="T66" s="198"/>
      <c r="U66" s="198"/>
      <c r="V66" s="198"/>
      <c r="W66" s="198"/>
      <c r="X66" s="198"/>
      <c r="Y66" s="198"/>
      <c r="Z66" s="198"/>
      <c r="AA66" s="198"/>
      <c r="AB66" s="198"/>
      <c r="AC66" s="198"/>
      <c r="AD66" s="223"/>
      <c r="AE66" s="103"/>
      <c r="AF66" s="104" t="s">
        <v>82</v>
      </c>
    </row>
    <row r="67" spans="1:32" ht="24" customHeight="1" x14ac:dyDescent="0.2">
      <c r="A67" s="176"/>
      <c r="B67" s="155" t="str">
        <f>IF(AND(B99="",AF83="",AF84="",AF85="",AF86="",AF87="",AF88="",AF89="",AF90="",AF91="",AF92="",AF93="",AF94="",AF95="",AF96=""),"","Seite 3")</f>
        <v/>
      </c>
      <c r="C67" s="155"/>
      <c r="D67" s="155"/>
      <c r="E67" s="155"/>
      <c r="F67" s="155"/>
      <c r="G67" s="155"/>
      <c r="H67" s="155"/>
      <c r="I67" s="155"/>
      <c r="J67" s="155"/>
      <c r="K67" s="155"/>
      <c r="L67" s="155"/>
      <c r="M67" s="155"/>
      <c r="N67" s="155"/>
      <c r="O67" s="176"/>
      <c r="P67" s="198"/>
      <c r="Q67" s="198"/>
      <c r="R67" s="198"/>
      <c r="S67" s="198"/>
      <c r="T67" s="198"/>
      <c r="U67" s="198"/>
      <c r="V67" s="198"/>
      <c r="W67" s="198"/>
      <c r="X67" s="198"/>
      <c r="Y67" s="198"/>
      <c r="Z67" s="198"/>
      <c r="AA67" s="198"/>
      <c r="AB67" s="198"/>
      <c r="AC67" s="198"/>
      <c r="AD67" s="223"/>
      <c r="AE67" s="103"/>
      <c r="AF67" s="104"/>
    </row>
    <row r="68" spans="1:32" ht="15.75" customHeight="1" x14ac:dyDescent="0.2">
      <c r="A68" s="176"/>
      <c r="B68" s="157" t="s">
        <v>38</v>
      </c>
      <c r="C68" s="157"/>
      <c r="D68" s="157"/>
      <c r="E68" s="173" t="s">
        <v>39</v>
      </c>
      <c r="F68" s="173"/>
      <c r="G68" s="187" t="str">
        <f>IF(B67="","",G$8)</f>
        <v/>
      </c>
      <c r="H68" s="188"/>
      <c r="I68" s="249" t="s">
        <v>32</v>
      </c>
      <c r="J68" s="249"/>
      <c r="K68" s="187" t="str">
        <f>IF(B67="","",K$8)</f>
        <v/>
      </c>
      <c r="L68" s="188"/>
      <c r="M68" s="191"/>
      <c r="N68" s="191"/>
      <c r="O68" s="176"/>
      <c r="P68" s="198"/>
      <c r="Q68" s="198"/>
      <c r="R68" s="198"/>
      <c r="S68" s="198"/>
      <c r="T68" s="198"/>
      <c r="U68" s="198"/>
      <c r="V68" s="198"/>
      <c r="W68" s="198"/>
      <c r="X68" s="198"/>
      <c r="Y68" s="198"/>
      <c r="Z68" s="198"/>
      <c r="AA68" s="198"/>
      <c r="AB68" s="198"/>
      <c r="AC68" s="198"/>
      <c r="AD68" s="223"/>
      <c r="AE68" s="103"/>
      <c r="AF68" s="104"/>
    </row>
    <row r="69" spans="1:32" ht="15.75" customHeight="1" x14ac:dyDescent="0.2">
      <c r="A69" s="176"/>
      <c r="B69" s="157" t="s">
        <v>33</v>
      </c>
      <c r="C69" s="157"/>
      <c r="D69" s="157"/>
      <c r="E69" s="173"/>
      <c r="F69" s="173"/>
      <c r="G69" s="189"/>
      <c r="H69" s="190"/>
      <c r="I69" s="249"/>
      <c r="J69" s="249"/>
      <c r="K69" s="189"/>
      <c r="L69" s="190"/>
      <c r="M69" s="191"/>
      <c r="N69" s="191"/>
      <c r="O69" s="176"/>
      <c r="P69" s="198"/>
      <c r="Q69" s="198"/>
      <c r="R69" s="198"/>
      <c r="S69" s="198"/>
      <c r="T69" s="198"/>
      <c r="U69" s="198"/>
      <c r="V69" s="198"/>
      <c r="W69" s="198"/>
      <c r="X69" s="198"/>
      <c r="Y69" s="198"/>
      <c r="Z69" s="198"/>
      <c r="AA69" s="198"/>
      <c r="AB69" s="198"/>
      <c r="AC69" s="198"/>
      <c r="AD69" s="223"/>
      <c r="AE69" s="103"/>
      <c r="AF69" s="104"/>
    </row>
    <row r="70" spans="1:32" ht="14.25" customHeight="1" x14ac:dyDescent="0.2">
      <c r="A70" s="176"/>
      <c r="B70" s="160" t="s">
        <v>4</v>
      </c>
      <c r="C70" s="160"/>
      <c r="D70" s="160"/>
      <c r="E70" s="160"/>
      <c r="F70" s="160"/>
      <c r="G70" s="160"/>
      <c r="H70" s="160"/>
      <c r="I70" s="160"/>
      <c r="J70" s="160"/>
      <c r="K70" s="160"/>
      <c r="L70" s="160"/>
      <c r="M70" s="160"/>
      <c r="N70" s="160"/>
      <c r="O70" s="176"/>
      <c r="P70" s="198"/>
      <c r="Q70" s="198"/>
      <c r="R70" s="198"/>
      <c r="S70" s="198"/>
      <c r="T70" s="198"/>
      <c r="U70" s="198"/>
      <c r="V70" s="198"/>
      <c r="W70" s="198"/>
      <c r="X70" s="198"/>
      <c r="Y70" s="198"/>
      <c r="Z70" s="198"/>
      <c r="AA70" s="198"/>
      <c r="AB70" s="198"/>
      <c r="AC70" s="198"/>
      <c r="AD70" s="223"/>
      <c r="AE70" s="103"/>
      <c r="AF70" s="104"/>
    </row>
    <row r="71" spans="1:32" ht="24" customHeight="1" x14ac:dyDescent="0.2">
      <c r="A71" s="176"/>
      <c r="B71" s="157" t="s">
        <v>35</v>
      </c>
      <c r="C71" s="157"/>
      <c r="D71" s="157"/>
      <c r="E71" s="185" t="str">
        <f>IF(B67="","",E$13)</f>
        <v/>
      </c>
      <c r="F71" s="185"/>
      <c r="G71" s="185"/>
      <c r="H71" s="89"/>
      <c r="I71" s="161" t="s">
        <v>3</v>
      </c>
      <c r="J71" s="161"/>
      <c r="K71" s="246" t="str">
        <f>IF(B67="","",K$6)</f>
        <v/>
      </c>
      <c r="L71" s="247" t="str">
        <f>IF(J83="","",IF(L45&gt;0,L45,""))</f>
        <v>Zahlungs-</v>
      </c>
      <c r="M71" s="247" t="str">
        <f>IF(K83="","",IF(M45&gt;0,M45,""))</f>
        <v/>
      </c>
      <c r="N71" s="248" t="str">
        <f>IF(L83="","",IF(N45&gt;0,N45,""))</f>
        <v/>
      </c>
      <c r="O71" s="176"/>
      <c r="P71" s="87"/>
      <c r="Q71" s="87"/>
      <c r="R71" s="87"/>
      <c r="S71" s="87"/>
      <c r="T71" s="87"/>
      <c r="U71" s="78"/>
      <c r="V71" s="87"/>
      <c r="W71" s="87"/>
      <c r="X71" s="87"/>
      <c r="Y71" s="87"/>
      <c r="Z71" s="87"/>
      <c r="AA71" s="87"/>
      <c r="AB71" s="87"/>
      <c r="AC71" s="87"/>
      <c r="AD71" s="223"/>
      <c r="AE71" s="103"/>
      <c r="AF71" s="104"/>
    </row>
    <row r="72" spans="1:32" ht="19.5" customHeight="1" x14ac:dyDescent="0.2">
      <c r="A72" s="176"/>
      <c r="B72" s="181"/>
      <c r="C72" s="181"/>
      <c r="D72" s="181"/>
      <c r="E72" s="231" t="s">
        <v>40</v>
      </c>
      <c r="F72" s="231"/>
      <c r="G72" s="231"/>
      <c r="H72" s="231"/>
      <c r="I72" s="231"/>
      <c r="J72" s="231"/>
      <c r="K72" s="231"/>
      <c r="L72" s="231"/>
      <c r="M72" s="231"/>
      <c r="N72" s="231"/>
      <c r="O72" s="176"/>
      <c r="P72" s="198"/>
      <c r="Q72" s="198"/>
      <c r="R72" s="198"/>
      <c r="S72" s="198"/>
      <c r="T72" s="198"/>
      <c r="U72" s="198"/>
      <c r="V72" s="198"/>
      <c r="W72" s="198"/>
      <c r="X72" s="198"/>
      <c r="Y72" s="198"/>
      <c r="Z72" s="198"/>
      <c r="AA72" s="198"/>
      <c r="AB72" s="198"/>
      <c r="AC72" s="198"/>
      <c r="AD72" s="223"/>
      <c r="AE72" s="103"/>
      <c r="AF72" s="104"/>
    </row>
    <row r="73" spans="1:32" ht="18.75" customHeight="1" x14ac:dyDescent="0.2">
      <c r="A73" s="176"/>
      <c r="B73" s="154" t="s">
        <v>9</v>
      </c>
      <c r="C73" s="154"/>
      <c r="D73" s="154"/>
      <c r="E73" s="154" t="s">
        <v>66</v>
      </c>
      <c r="F73" s="154"/>
      <c r="G73" s="154"/>
      <c r="H73" s="154"/>
      <c r="I73" s="154"/>
      <c r="J73" s="154"/>
      <c r="K73" s="154"/>
      <c r="L73" s="154"/>
      <c r="M73" s="154"/>
      <c r="N73" s="154"/>
      <c r="O73" s="176"/>
      <c r="P73" s="198"/>
      <c r="Q73" s="198"/>
      <c r="R73" s="198"/>
      <c r="S73" s="198"/>
      <c r="T73" s="198"/>
      <c r="U73" s="198"/>
      <c r="V73" s="198"/>
      <c r="W73" s="198"/>
      <c r="X73" s="198"/>
      <c r="Y73" s="198"/>
      <c r="Z73" s="198"/>
      <c r="AA73" s="198"/>
      <c r="AB73" s="198"/>
      <c r="AC73" s="198"/>
      <c r="AD73" s="223"/>
      <c r="AE73" s="103"/>
      <c r="AF73" s="104"/>
    </row>
    <row r="74" spans="1:32" ht="14.25" customHeight="1" x14ac:dyDescent="0.25">
      <c r="A74" s="176"/>
      <c r="B74" s="157" t="s">
        <v>67</v>
      </c>
      <c r="C74" s="157"/>
      <c r="D74" s="157"/>
      <c r="E74" s="157" t="s">
        <v>68</v>
      </c>
      <c r="F74" s="157"/>
      <c r="G74" s="30" t="s">
        <v>69</v>
      </c>
      <c r="H74" s="31">
        <f>H42</f>
        <v>7.5</v>
      </c>
      <c r="I74" s="27" t="s">
        <v>70</v>
      </c>
      <c r="J74" s="27"/>
      <c r="K74" s="27"/>
      <c r="L74" s="27" t="s">
        <v>71</v>
      </c>
      <c r="M74" s="171">
        <f>M42</f>
        <v>25</v>
      </c>
      <c r="N74" s="171"/>
      <c r="O74" s="176"/>
      <c r="P74" s="198"/>
      <c r="Q74" s="198"/>
      <c r="R74" s="198"/>
      <c r="S74" s="198"/>
      <c r="T74" s="198"/>
      <c r="U74" s="198"/>
      <c r="V74" s="198"/>
      <c r="W74" s="198"/>
      <c r="X74" s="198"/>
      <c r="Y74" s="198"/>
      <c r="Z74" s="198"/>
      <c r="AA74" s="198"/>
      <c r="AB74" s="198"/>
      <c r="AC74" s="198"/>
      <c r="AD74" s="223"/>
      <c r="AE74" s="103"/>
      <c r="AF74" s="104"/>
    </row>
    <row r="75" spans="1:32" ht="12.6" customHeight="1" x14ac:dyDescent="0.2">
      <c r="A75" s="176"/>
      <c r="B75" s="160" t="s">
        <v>10</v>
      </c>
      <c r="C75" s="160"/>
      <c r="D75" s="160"/>
      <c r="E75" s="161" t="s">
        <v>100</v>
      </c>
      <c r="F75" s="161"/>
      <c r="G75" s="161"/>
      <c r="H75" s="161"/>
      <c r="I75" s="161"/>
      <c r="J75" s="161"/>
      <c r="K75" s="161"/>
      <c r="L75" s="161"/>
      <c r="M75" s="161"/>
      <c r="N75" s="161"/>
      <c r="O75" s="176"/>
      <c r="P75" s="87"/>
      <c r="Q75" s="87"/>
      <c r="R75" s="87"/>
      <c r="S75" s="87"/>
      <c r="T75" s="87"/>
      <c r="U75" s="78"/>
      <c r="V75" s="87"/>
      <c r="W75" s="87"/>
      <c r="X75" s="87"/>
      <c r="Y75" s="87"/>
      <c r="Z75" s="87"/>
      <c r="AA75" s="87"/>
      <c r="AB75" s="87"/>
      <c r="AC75" s="87"/>
      <c r="AD75" s="223"/>
      <c r="AE75" s="103"/>
      <c r="AF75" s="104"/>
    </row>
    <row r="76" spans="1:32" ht="12" customHeight="1" x14ac:dyDescent="0.15">
      <c r="A76" s="177"/>
      <c r="B76" s="32" t="s">
        <v>11</v>
      </c>
      <c r="C76" s="32">
        <v>1</v>
      </c>
      <c r="D76" s="33">
        <v>2</v>
      </c>
      <c r="E76" s="32">
        <v>3</v>
      </c>
      <c r="F76" s="33">
        <v>4</v>
      </c>
      <c r="G76" s="32">
        <v>5</v>
      </c>
      <c r="H76" s="33">
        <v>6</v>
      </c>
      <c r="I76" s="239">
        <v>7</v>
      </c>
      <c r="J76" s="239"/>
      <c r="K76" s="33">
        <v>8</v>
      </c>
      <c r="L76" s="232">
        <v>9</v>
      </c>
      <c r="M76" s="232"/>
      <c r="N76" s="232"/>
      <c r="O76" s="179"/>
      <c r="P76" s="198"/>
      <c r="Q76" s="198"/>
      <c r="R76" s="198"/>
      <c r="S76" s="198"/>
      <c r="T76" s="198"/>
      <c r="U76" s="198"/>
      <c r="V76" s="198"/>
      <c r="W76" s="198"/>
      <c r="X76" s="198"/>
      <c r="Y76" s="198"/>
      <c r="Z76" s="198"/>
      <c r="AA76" s="198"/>
      <c r="AB76" s="198"/>
      <c r="AC76" s="198"/>
      <c r="AD76" s="223"/>
      <c r="AE76" s="103"/>
      <c r="AF76" s="104"/>
    </row>
    <row r="77" spans="1:32" ht="12" customHeight="1" x14ac:dyDescent="0.2">
      <c r="A77" s="177"/>
      <c r="B77" s="162"/>
      <c r="C77" s="168" t="s">
        <v>12</v>
      </c>
      <c r="D77" s="34" t="s">
        <v>12</v>
      </c>
      <c r="E77" s="236" t="s">
        <v>13</v>
      </c>
      <c r="F77" s="34" t="s">
        <v>14</v>
      </c>
      <c r="G77" s="182" t="s">
        <v>15</v>
      </c>
      <c r="H77" s="34" t="s">
        <v>61</v>
      </c>
      <c r="I77" s="243" t="s">
        <v>72</v>
      </c>
      <c r="J77" s="168"/>
      <c r="K77" s="34" t="s">
        <v>16</v>
      </c>
      <c r="L77" s="165" t="s">
        <v>17</v>
      </c>
      <c r="M77" s="166"/>
      <c r="N77" s="167"/>
      <c r="O77" s="179"/>
      <c r="P77" s="199" t="s">
        <v>12</v>
      </c>
      <c r="Q77" s="165" t="s">
        <v>12</v>
      </c>
      <c r="R77" s="166"/>
      <c r="S77" s="167"/>
      <c r="T77" s="199" t="s">
        <v>13</v>
      </c>
      <c r="U77" s="34" t="s">
        <v>14</v>
      </c>
      <c r="V77" s="211" t="s">
        <v>15</v>
      </c>
      <c r="W77" s="182"/>
      <c r="X77" s="212"/>
      <c r="Y77" s="165" t="s">
        <v>61</v>
      </c>
      <c r="Z77" s="166"/>
      <c r="AA77" s="167"/>
      <c r="AB77" s="34" t="s">
        <v>72</v>
      </c>
      <c r="AC77" s="79" t="s">
        <v>72</v>
      </c>
      <c r="AD77" s="223"/>
      <c r="AE77" s="103"/>
      <c r="AF77" s="104"/>
    </row>
    <row r="78" spans="1:32" ht="12" customHeight="1" x14ac:dyDescent="0.2">
      <c r="A78" s="177"/>
      <c r="B78" s="163"/>
      <c r="C78" s="169"/>
      <c r="D78" s="35" t="s">
        <v>18</v>
      </c>
      <c r="E78" s="237"/>
      <c r="F78" s="36" t="s">
        <v>19</v>
      </c>
      <c r="G78" s="183"/>
      <c r="H78" s="36" t="s">
        <v>62</v>
      </c>
      <c r="I78" s="244"/>
      <c r="J78" s="169"/>
      <c r="K78" s="36" t="s">
        <v>20</v>
      </c>
      <c r="L78" s="195" t="s">
        <v>21</v>
      </c>
      <c r="M78" s="196"/>
      <c r="N78" s="197"/>
      <c r="O78" s="179"/>
      <c r="P78" s="200"/>
      <c r="Q78" s="225" t="s">
        <v>18</v>
      </c>
      <c r="R78" s="226"/>
      <c r="S78" s="227"/>
      <c r="T78" s="200"/>
      <c r="U78" s="36" t="s">
        <v>19</v>
      </c>
      <c r="V78" s="213"/>
      <c r="W78" s="183"/>
      <c r="X78" s="214"/>
      <c r="Y78" s="195" t="s">
        <v>62</v>
      </c>
      <c r="Z78" s="196"/>
      <c r="AA78" s="197"/>
      <c r="AB78" s="36"/>
      <c r="AC78" s="80" t="s">
        <v>101</v>
      </c>
      <c r="AD78" s="223"/>
      <c r="AE78" s="103"/>
      <c r="AF78" s="104"/>
    </row>
    <row r="79" spans="1:32" ht="12" customHeight="1" x14ac:dyDescent="0.2">
      <c r="A79" s="177"/>
      <c r="B79" s="163"/>
      <c r="C79" s="169"/>
      <c r="D79" s="36" t="s">
        <v>22</v>
      </c>
      <c r="E79" s="237"/>
      <c r="F79" s="36" t="s">
        <v>23</v>
      </c>
      <c r="G79" s="183"/>
      <c r="H79" s="37" t="s">
        <v>64</v>
      </c>
      <c r="I79" s="244"/>
      <c r="J79" s="169"/>
      <c r="K79" s="38">
        <f>H74</f>
        <v>7.5</v>
      </c>
      <c r="L79" s="195"/>
      <c r="M79" s="196"/>
      <c r="N79" s="197"/>
      <c r="O79" s="179"/>
      <c r="P79" s="200"/>
      <c r="Q79" s="195" t="s">
        <v>22</v>
      </c>
      <c r="R79" s="196"/>
      <c r="S79" s="197"/>
      <c r="T79" s="200"/>
      <c r="U79" s="36" t="s">
        <v>23</v>
      </c>
      <c r="V79" s="213"/>
      <c r="W79" s="183"/>
      <c r="X79" s="214"/>
      <c r="Y79" s="220" t="s">
        <v>64</v>
      </c>
      <c r="Z79" s="221"/>
      <c r="AA79" s="222"/>
      <c r="AB79" s="36"/>
      <c r="AC79" s="80" t="s">
        <v>102</v>
      </c>
      <c r="AD79" s="223"/>
      <c r="AE79" s="103"/>
      <c r="AF79" s="104"/>
    </row>
    <row r="80" spans="1:32" ht="12" customHeight="1" x14ac:dyDescent="0.2">
      <c r="A80" s="177"/>
      <c r="B80" s="164"/>
      <c r="C80" s="170"/>
      <c r="D80" s="39" t="s">
        <v>24</v>
      </c>
      <c r="E80" s="238"/>
      <c r="F80" s="39" t="s">
        <v>25</v>
      </c>
      <c r="G80" s="184"/>
      <c r="H80" s="40" t="s">
        <v>63</v>
      </c>
      <c r="I80" s="245"/>
      <c r="J80" s="170"/>
      <c r="K80" s="41">
        <f>M74</f>
        <v>25</v>
      </c>
      <c r="L80" s="203" t="s">
        <v>26</v>
      </c>
      <c r="M80" s="204"/>
      <c r="N80" s="205"/>
      <c r="O80" s="179"/>
      <c r="P80" s="201"/>
      <c r="Q80" s="217" t="s">
        <v>24</v>
      </c>
      <c r="R80" s="218"/>
      <c r="S80" s="219"/>
      <c r="T80" s="201"/>
      <c r="U80" s="39" t="s">
        <v>25</v>
      </c>
      <c r="V80" s="215"/>
      <c r="W80" s="184"/>
      <c r="X80" s="216"/>
      <c r="Y80" s="203" t="s">
        <v>63</v>
      </c>
      <c r="Z80" s="204"/>
      <c r="AA80" s="205"/>
      <c r="AB80" s="39"/>
      <c r="AC80" s="81" t="s">
        <v>104</v>
      </c>
      <c r="AD80" s="223"/>
      <c r="AE80" s="103"/>
      <c r="AF80" s="104"/>
    </row>
    <row r="81" spans="1:38" ht="12" customHeight="1" x14ac:dyDescent="0.2">
      <c r="A81" s="177"/>
      <c r="B81" s="42" t="s">
        <v>27</v>
      </c>
      <c r="C81" s="43" t="s">
        <v>88</v>
      </c>
      <c r="D81" s="43"/>
      <c r="E81" s="172" t="s">
        <v>81</v>
      </c>
      <c r="F81" s="172"/>
      <c r="G81" s="43"/>
      <c r="H81" s="43"/>
      <c r="I81" s="43" t="s">
        <v>30</v>
      </c>
      <c r="J81" s="43" t="s">
        <v>60</v>
      </c>
      <c r="K81" s="43" t="s">
        <v>31</v>
      </c>
      <c r="L81" s="186" t="s">
        <v>30</v>
      </c>
      <c r="M81" s="186"/>
      <c r="N81" s="43" t="s">
        <v>60</v>
      </c>
      <c r="O81" s="179"/>
      <c r="P81" s="82" t="s">
        <v>88</v>
      </c>
      <c r="Q81" s="206" t="s">
        <v>28</v>
      </c>
      <c r="R81" s="207"/>
      <c r="S81" s="208"/>
      <c r="T81" s="209" t="s">
        <v>81</v>
      </c>
      <c r="U81" s="210"/>
      <c r="V81" s="206" t="s">
        <v>29</v>
      </c>
      <c r="W81" s="207"/>
      <c r="X81" s="208"/>
      <c r="Y81" s="206" t="s">
        <v>29</v>
      </c>
      <c r="Z81" s="207"/>
      <c r="AA81" s="208"/>
      <c r="AB81" s="82" t="s">
        <v>103</v>
      </c>
      <c r="AC81" s="83" t="s">
        <v>30</v>
      </c>
      <c r="AD81" s="223"/>
      <c r="AE81" s="103"/>
      <c r="AF81" s="104"/>
    </row>
    <row r="82" spans="1:38" ht="22.5" customHeight="1" x14ac:dyDescent="0.45">
      <c r="A82" s="177"/>
      <c r="B82" s="57">
        <v>25</v>
      </c>
      <c r="C82" s="70"/>
      <c r="D82" s="70"/>
      <c r="E82" s="70"/>
      <c r="F82" s="70"/>
      <c r="G82" s="70"/>
      <c r="H82" s="70"/>
      <c r="I82" s="240" t="str">
        <f>IF(B67="","","Übertrag von Seite 2")</f>
        <v/>
      </c>
      <c r="J82" s="241"/>
      <c r="K82" s="242"/>
      <c r="L82" s="49"/>
      <c r="M82" s="50" t="str">
        <f>IF(AND(B67="",B99=""),"",IF(M65="","",M65))</f>
        <v/>
      </c>
      <c r="N82" s="47" t="s">
        <v>59</v>
      </c>
      <c r="O82" s="180"/>
      <c r="P82" s="70"/>
      <c r="Q82" s="70"/>
      <c r="R82" s="70"/>
      <c r="S82" s="70"/>
      <c r="T82" s="70"/>
      <c r="U82" s="70"/>
      <c r="V82" s="70"/>
      <c r="W82" s="70"/>
      <c r="X82" s="70"/>
      <c r="Y82" s="70"/>
      <c r="Z82" s="70"/>
      <c r="AA82" s="70"/>
      <c r="AB82" s="70"/>
      <c r="AC82" s="70"/>
      <c r="AD82" s="224"/>
      <c r="AE82" s="103"/>
      <c r="AF82" s="104"/>
    </row>
    <row r="83" spans="1:38" ht="22.5" customHeight="1" x14ac:dyDescent="0.45">
      <c r="A83" s="177"/>
      <c r="B83" s="57">
        <v>26</v>
      </c>
      <c r="C83" s="44" t="str">
        <f t="shared" ref="C83:C96" si="15">IF(OR(AF83="",AF83=0),"",AF83)</f>
        <v/>
      </c>
      <c r="D83" s="45" t="str">
        <f t="shared" ref="D83:D96" si="16">IF(OR(AG83="",AG83=0),"",AG83)</f>
        <v/>
      </c>
      <c r="E83" s="151" t="str">
        <f t="shared" ref="E83:E96" si="17">IF(OR(AH83="",AH83=0),"",AH83)</f>
        <v/>
      </c>
      <c r="F83" s="44" t="str">
        <f t="shared" ref="F83:F96" si="18">IF(OR(AI83="",AI83=0),"",AI83)</f>
        <v/>
      </c>
      <c r="G83" s="115" t="str">
        <f t="shared" ref="G83:G96" si="19">IF(OR(AJ83="",AJ83=0),"",AJ83)</f>
        <v/>
      </c>
      <c r="H83" s="115" t="str">
        <f t="shared" ref="H83:H96" si="20">IF(OR(AK83="",AK83=0),"",AK83)</f>
        <v/>
      </c>
      <c r="I83" s="46" t="str">
        <f t="shared" ref="I83:I96" si="21">IF(AL83="","",ROUNDDOWN(AL83,0))</f>
        <v/>
      </c>
      <c r="J83" s="47" t="s">
        <v>59</v>
      </c>
      <c r="K83" s="48" t="str">
        <f>IF(INDEX(C:C,83)="","",IF(INDEX(D:D,83)="X",M$16,H$16))</f>
        <v/>
      </c>
      <c r="L83" s="49"/>
      <c r="M83" s="50" t="str">
        <f>IF(AND(AF83="",AL83=""),"",IF(AND(AL83&gt;=0,E$9=""),"Name Aufsteller!",IF(AND(AL83&gt;=0,E$13=""),"Aufstellungsort!",IF(AF83=0,"Name Gerät!",IF(AND(AL83&gt;=0,AF83=""),"Name Gerät!",IF(AND(AF83&gt;0,AL83=""),"Betrag, EUR!",IF(K83="","",ROUNDDOWN(I83*K83/100,0))))))))</f>
        <v/>
      </c>
      <c r="N83" s="47" t="s">
        <v>59</v>
      </c>
      <c r="O83" s="180"/>
      <c r="Q83" s="51"/>
      <c r="R83" s="21"/>
      <c r="S83" s="51"/>
      <c r="T83" s="90"/>
      <c r="U83" s="21"/>
      <c r="V83" s="51"/>
      <c r="W83" s="116"/>
      <c r="X83" s="51"/>
      <c r="Y83" s="51"/>
      <c r="Z83" s="116"/>
      <c r="AA83" s="51"/>
      <c r="AB83" s="19"/>
      <c r="AC83" s="25" t="str">
        <f t="shared" ref="AC83:AC96" si="22">IF(AND(AF83="",AL83=""),"",IF(AND(AL83&gt;=0,E$9=""),"Name Aufsteller!",IF(AND(AL83&gt;=0,E$13=""),"Aufstellungsort!",IF(AF83=0,"Name Gerät!",IF(AND(AL83&gt;=0,AF83=""),"Name Gerät!",IF(AND(AF83&gt;0,AL83=""),"Betrag, EUR!",I83))))))</f>
        <v/>
      </c>
      <c r="AD83" s="224"/>
      <c r="AE83" s="103" t="str">
        <f t="shared" ref="AE83:AE96" si="23">M83</f>
        <v/>
      </c>
      <c r="AF83" s="104" t="str">
        <f>IF(INDEX(P:P,83)="","",INDEX(P:P,83))</f>
        <v/>
      </c>
      <c r="AG83" s="105" t="str">
        <f>IF(INDEX(R:R,83)="","",INDEX(R:R,83))</f>
        <v/>
      </c>
      <c r="AH83" s="105" t="str">
        <f>IF(INDEX(T:T,83)="","",INDEX(T:T,83))</f>
        <v/>
      </c>
      <c r="AI83" s="105" t="str">
        <f>IF(INDEX(U:U,83)="","",INDEX(U:U,83))</f>
        <v/>
      </c>
      <c r="AJ83" s="105" t="str">
        <f>IF(INDEX(W:W,83)="","",INDEX(W:W,83))</f>
        <v/>
      </c>
      <c r="AK83" s="105" t="str">
        <f>IF(INDEX(Z:Z,83)="","",INDEX(Z:Z,83))</f>
        <v/>
      </c>
      <c r="AL83" s="105" t="str">
        <f>IF(INDEX(AB:AB,83)="","",INDEX(AB:AB,83))</f>
        <v/>
      </c>
    </row>
    <row r="84" spans="1:38" ht="22.5" customHeight="1" x14ac:dyDescent="0.45">
      <c r="A84" s="177"/>
      <c r="B84" s="57">
        <v>27</v>
      </c>
      <c r="C84" s="44" t="str">
        <f t="shared" si="15"/>
        <v/>
      </c>
      <c r="D84" s="45" t="str">
        <f t="shared" si="16"/>
        <v/>
      </c>
      <c r="E84" s="151" t="str">
        <f t="shared" si="17"/>
        <v/>
      </c>
      <c r="F84" s="44" t="str">
        <f t="shared" si="18"/>
        <v/>
      </c>
      <c r="G84" s="115" t="str">
        <f t="shared" si="19"/>
        <v/>
      </c>
      <c r="H84" s="115" t="str">
        <f t="shared" si="20"/>
        <v/>
      </c>
      <c r="I84" s="46" t="str">
        <f t="shared" si="21"/>
        <v/>
      </c>
      <c r="J84" s="47" t="s">
        <v>59</v>
      </c>
      <c r="K84" s="48" t="str">
        <f>IF(INDEX(C:C,84)="","",IF(INDEX(D:D,84)="X",M$16,H$16))</f>
        <v/>
      </c>
      <c r="L84" s="49"/>
      <c r="M84" s="50" t="str">
        <f t="shared" ref="M84:M96" si="24">IF(AND(AF84="",AL84=""),"",IF(AND(AL84&gt;=0,E$9=""),"Name Aufsteller!",IF(AND(AL84&gt;=0,E$13=""),"Aufstellungsort!",IF(AF84=0,"Name Gerät!",IF(AND(AL84&gt;=0,AF84=""),"Name Gerät!",IF(AND(AF84&gt;0,AL84=""),"Betrag, EUR!",IF(K84="","",ROUNDDOWN(I84*K84/100,0))))))))</f>
        <v/>
      </c>
      <c r="N84" s="47" t="s">
        <v>59</v>
      </c>
      <c r="O84" s="180"/>
      <c r="Q84" s="51"/>
      <c r="R84" s="21"/>
      <c r="S84" s="51"/>
      <c r="T84" s="90"/>
      <c r="U84" s="21"/>
      <c r="V84" s="51"/>
      <c r="W84" s="116"/>
      <c r="X84" s="51"/>
      <c r="Y84" s="51"/>
      <c r="Z84" s="116"/>
      <c r="AA84" s="51"/>
      <c r="AB84" s="19"/>
      <c r="AC84" s="25" t="str">
        <f t="shared" si="22"/>
        <v/>
      </c>
      <c r="AD84" s="224"/>
      <c r="AE84" s="103" t="str">
        <f t="shared" si="23"/>
        <v/>
      </c>
      <c r="AF84" s="104" t="str">
        <f>IF(INDEX(P:P,84)="","",INDEX(P:P,84))</f>
        <v/>
      </c>
      <c r="AG84" s="105" t="str">
        <f>IF(INDEX(R:R,84)="","",INDEX(R:R,84))</f>
        <v/>
      </c>
      <c r="AH84" s="105" t="str">
        <f>IF(INDEX(T:T,84)="","",INDEX(T:T,84))</f>
        <v/>
      </c>
      <c r="AI84" s="105" t="str">
        <f>IF(INDEX(U:U,84)="","",INDEX(U:U,84))</f>
        <v/>
      </c>
      <c r="AJ84" s="105" t="str">
        <f>IF(INDEX(W:W,84)="","",INDEX(W:W,84))</f>
        <v/>
      </c>
      <c r="AK84" s="105" t="str">
        <f>IF(INDEX(Z:Z,84)="","",INDEX(Z:Z,84))</f>
        <v/>
      </c>
      <c r="AL84" s="105" t="str">
        <f>IF(INDEX(AB:AB,84)="","",INDEX(AB:AB,84))</f>
        <v/>
      </c>
    </row>
    <row r="85" spans="1:38" ht="22.5" customHeight="1" x14ac:dyDescent="0.45">
      <c r="A85" s="177"/>
      <c r="B85" s="57">
        <v>28</v>
      </c>
      <c r="C85" s="44" t="str">
        <f t="shared" si="15"/>
        <v/>
      </c>
      <c r="D85" s="45" t="str">
        <f t="shared" si="16"/>
        <v/>
      </c>
      <c r="E85" s="151" t="str">
        <f t="shared" si="17"/>
        <v/>
      </c>
      <c r="F85" s="44" t="str">
        <f t="shared" si="18"/>
        <v/>
      </c>
      <c r="G85" s="115" t="str">
        <f t="shared" si="19"/>
        <v/>
      </c>
      <c r="H85" s="115" t="str">
        <f t="shared" si="20"/>
        <v/>
      </c>
      <c r="I85" s="46" t="str">
        <f t="shared" si="21"/>
        <v/>
      </c>
      <c r="J85" s="47" t="s">
        <v>59</v>
      </c>
      <c r="K85" s="48" t="str">
        <f>IF(INDEX(C:C,85)="","",IF(INDEX(D:D,85)="X",M$16,H$16))</f>
        <v/>
      </c>
      <c r="L85" s="49"/>
      <c r="M85" s="50" t="str">
        <f t="shared" si="24"/>
        <v/>
      </c>
      <c r="N85" s="47" t="s">
        <v>59</v>
      </c>
      <c r="O85" s="180"/>
      <c r="Q85" s="51"/>
      <c r="R85" s="21"/>
      <c r="S85" s="51"/>
      <c r="T85" s="90"/>
      <c r="U85" s="21"/>
      <c r="V85" s="51"/>
      <c r="W85" s="21"/>
      <c r="X85" s="51"/>
      <c r="Y85" s="51"/>
      <c r="Z85" s="21"/>
      <c r="AA85" s="51"/>
      <c r="AB85" s="19"/>
      <c r="AC85" s="25" t="str">
        <f t="shared" si="22"/>
        <v/>
      </c>
      <c r="AD85" s="224"/>
      <c r="AE85" s="103" t="str">
        <f t="shared" si="23"/>
        <v/>
      </c>
      <c r="AF85" s="104" t="str">
        <f>IF(INDEX(P:P,85)="","",INDEX(P:P,85))</f>
        <v/>
      </c>
      <c r="AG85" s="105" t="str">
        <f>IF(INDEX(R:R,85)="","",INDEX(R:R,85))</f>
        <v/>
      </c>
      <c r="AH85" s="105" t="str">
        <f>IF(INDEX(T:T,85)="","",INDEX(T:T,85))</f>
        <v/>
      </c>
      <c r="AI85" s="105" t="str">
        <f>IF(INDEX(U:U,85)="","",INDEX(U:U,85))</f>
        <v/>
      </c>
      <c r="AJ85" s="105" t="str">
        <f>IF(INDEX(W:W,85)="","",INDEX(W:W,85))</f>
        <v/>
      </c>
      <c r="AK85" s="105" t="str">
        <f>IF(INDEX(Z:Z,85)="","",INDEX(Z:Z,85))</f>
        <v/>
      </c>
      <c r="AL85" s="105" t="str">
        <f>IF(INDEX(AB:AB,85)="","",INDEX(AB:AB,85))</f>
        <v/>
      </c>
    </row>
    <row r="86" spans="1:38" ht="22.5" customHeight="1" x14ac:dyDescent="0.45">
      <c r="A86" s="177"/>
      <c r="B86" s="57">
        <v>29</v>
      </c>
      <c r="C86" s="44" t="str">
        <f t="shared" si="15"/>
        <v/>
      </c>
      <c r="D86" s="45" t="str">
        <f t="shared" si="16"/>
        <v/>
      </c>
      <c r="E86" s="151" t="str">
        <f t="shared" si="17"/>
        <v/>
      </c>
      <c r="F86" s="44" t="str">
        <f t="shared" si="18"/>
        <v/>
      </c>
      <c r="G86" s="115" t="str">
        <f t="shared" si="19"/>
        <v/>
      </c>
      <c r="H86" s="115" t="str">
        <f t="shared" si="20"/>
        <v/>
      </c>
      <c r="I86" s="46" t="str">
        <f t="shared" si="21"/>
        <v/>
      </c>
      <c r="J86" s="47" t="s">
        <v>59</v>
      </c>
      <c r="K86" s="48" t="str">
        <f>IF(INDEX(C:C,86)="","",IF(INDEX(D:D,86)="X",M$16,H$16))</f>
        <v/>
      </c>
      <c r="L86" s="49"/>
      <c r="M86" s="50" t="str">
        <f t="shared" si="24"/>
        <v/>
      </c>
      <c r="N86" s="47" t="s">
        <v>59</v>
      </c>
      <c r="O86" s="180"/>
      <c r="Q86" s="51"/>
      <c r="R86" s="21"/>
      <c r="S86" s="51"/>
      <c r="T86" s="90"/>
      <c r="U86" s="21"/>
      <c r="V86" s="51"/>
      <c r="W86" s="21"/>
      <c r="X86" s="51"/>
      <c r="Y86" s="51"/>
      <c r="Z86" s="21"/>
      <c r="AA86" s="51"/>
      <c r="AB86" s="19"/>
      <c r="AC86" s="25" t="str">
        <f t="shared" si="22"/>
        <v/>
      </c>
      <c r="AD86" s="224"/>
      <c r="AE86" s="103" t="str">
        <f t="shared" si="23"/>
        <v/>
      </c>
      <c r="AF86" s="104" t="str">
        <f>IF(INDEX(P:P,86)="","",INDEX(P:P,86))</f>
        <v/>
      </c>
      <c r="AG86" s="105" t="str">
        <f>IF(INDEX(R:R,86)="","",INDEX(R:R,86))</f>
        <v/>
      </c>
      <c r="AH86" s="105" t="str">
        <f>IF(INDEX(T:T,86)="","",INDEX(T:T,86))</f>
        <v/>
      </c>
      <c r="AI86" s="105" t="str">
        <f>IF(INDEX(U:U,86)="","",INDEX(U:U,86))</f>
        <v/>
      </c>
      <c r="AJ86" s="105" t="str">
        <f>IF(INDEX(W:W,86)="","",INDEX(W:W,86))</f>
        <v/>
      </c>
      <c r="AK86" s="105" t="str">
        <f>IF(INDEX(Z:Z,86)="","",INDEX(Z:Z,86))</f>
        <v/>
      </c>
      <c r="AL86" s="105" t="str">
        <f>IF(INDEX(AB:AB,86)="","",INDEX(AB:AB,86))</f>
        <v/>
      </c>
    </row>
    <row r="87" spans="1:38" ht="22.5" customHeight="1" x14ac:dyDescent="0.45">
      <c r="A87" s="177"/>
      <c r="B87" s="57">
        <v>30</v>
      </c>
      <c r="C87" s="44" t="str">
        <f t="shared" si="15"/>
        <v/>
      </c>
      <c r="D87" s="45" t="str">
        <f t="shared" si="16"/>
        <v/>
      </c>
      <c r="E87" s="151" t="str">
        <f t="shared" si="17"/>
        <v/>
      </c>
      <c r="F87" s="44" t="str">
        <f t="shared" si="18"/>
        <v/>
      </c>
      <c r="G87" s="115" t="str">
        <f t="shared" si="19"/>
        <v/>
      </c>
      <c r="H87" s="115" t="str">
        <f t="shared" si="20"/>
        <v/>
      </c>
      <c r="I87" s="46" t="str">
        <f t="shared" si="21"/>
        <v/>
      </c>
      <c r="J87" s="47" t="s">
        <v>59</v>
      </c>
      <c r="K87" s="48" t="str">
        <f>IF(INDEX(C:C,87)="","",IF(INDEX(D:D,87)="X",M$16,H$16))</f>
        <v/>
      </c>
      <c r="L87" s="49"/>
      <c r="M87" s="50" t="str">
        <f t="shared" si="24"/>
        <v/>
      </c>
      <c r="N87" s="47" t="s">
        <v>59</v>
      </c>
      <c r="O87" s="180"/>
      <c r="Q87" s="51"/>
      <c r="R87" s="21"/>
      <c r="S87" s="51"/>
      <c r="T87" s="90"/>
      <c r="U87" s="21"/>
      <c r="V87" s="51"/>
      <c r="W87" s="21"/>
      <c r="X87" s="51"/>
      <c r="Y87" s="51"/>
      <c r="Z87" s="21"/>
      <c r="AA87" s="51"/>
      <c r="AB87" s="19"/>
      <c r="AC87" s="25" t="str">
        <f t="shared" si="22"/>
        <v/>
      </c>
      <c r="AD87" s="224"/>
      <c r="AE87" s="103" t="str">
        <f t="shared" si="23"/>
        <v/>
      </c>
      <c r="AF87" s="104" t="str">
        <f>IF(INDEX(P:P,87)="","",INDEX(P:P,87))</f>
        <v/>
      </c>
      <c r="AG87" s="105" t="str">
        <f>IF(INDEX(R:R,87)="","",INDEX(R:R,87))</f>
        <v/>
      </c>
      <c r="AH87" s="105" t="str">
        <f>IF(INDEX(T:T,87)="","",INDEX(T:T,87))</f>
        <v/>
      </c>
      <c r="AI87" s="105" t="str">
        <f>IF(INDEX(U:U,87)="","",INDEX(U:U,87))</f>
        <v/>
      </c>
      <c r="AJ87" s="105" t="str">
        <f>IF(INDEX(W:W,87)="","",INDEX(W:W,87))</f>
        <v/>
      </c>
      <c r="AK87" s="105" t="str">
        <f>IF(INDEX(Z:Z,87)="","",INDEX(Z:Z,87))</f>
        <v/>
      </c>
      <c r="AL87" s="105" t="str">
        <f>IF(INDEX(AB:AB,87)="","",INDEX(AB:AB,87))</f>
        <v/>
      </c>
    </row>
    <row r="88" spans="1:38" ht="22.5" customHeight="1" x14ac:dyDescent="0.45">
      <c r="A88" s="177"/>
      <c r="B88" s="57">
        <v>31</v>
      </c>
      <c r="C88" s="44" t="str">
        <f t="shared" si="15"/>
        <v/>
      </c>
      <c r="D88" s="45" t="str">
        <f t="shared" si="16"/>
        <v/>
      </c>
      <c r="E88" s="151" t="str">
        <f t="shared" si="17"/>
        <v/>
      </c>
      <c r="F88" s="44" t="str">
        <f t="shared" si="18"/>
        <v/>
      </c>
      <c r="G88" s="115" t="str">
        <f t="shared" si="19"/>
        <v/>
      </c>
      <c r="H88" s="115" t="str">
        <f t="shared" si="20"/>
        <v/>
      </c>
      <c r="I88" s="46" t="str">
        <f t="shared" si="21"/>
        <v/>
      </c>
      <c r="J88" s="47" t="s">
        <v>59</v>
      </c>
      <c r="K88" s="48" t="str">
        <f>IF(INDEX(C:C,88)="","",IF(INDEX(D:D,88)="X",M$16,H$16))</f>
        <v/>
      </c>
      <c r="L88" s="49"/>
      <c r="M88" s="50" t="str">
        <f t="shared" si="24"/>
        <v/>
      </c>
      <c r="N88" s="47" t="s">
        <v>59</v>
      </c>
      <c r="O88" s="180"/>
      <c r="Q88" s="51"/>
      <c r="R88" s="21"/>
      <c r="S88" s="51"/>
      <c r="T88" s="90"/>
      <c r="U88" s="21"/>
      <c r="V88" s="51"/>
      <c r="W88" s="21"/>
      <c r="X88" s="51"/>
      <c r="Y88" s="51"/>
      <c r="Z88" s="21"/>
      <c r="AA88" s="51"/>
      <c r="AB88" s="19"/>
      <c r="AC88" s="25" t="str">
        <f t="shared" si="22"/>
        <v/>
      </c>
      <c r="AD88" s="224"/>
      <c r="AE88" s="103" t="str">
        <f t="shared" si="23"/>
        <v/>
      </c>
      <c r="AF88" s="104" t="str">
        <f>IF(INDEX(P:P,88)="","",INDEX(P:P,88))</f>
        <v/>
      </c>
      <c r="AG88" s="105" t="str">
        <f>IF(INDEX(R:R,88)="","",INDEX(R:R,88))</f>
        <v/>
      </c>
      <c r="AH88" s="105" t="str">
        <f>IF(INDEX(T:T,88)="","",INDEX(T:T,88))</f>
        <v/>
      </c>
      <c r="AI88" s="105" t="str">
        <f>IF(INDEX(U:U,88)="","",INDEX(U:U,88))</f>
        <v/>
      </c>
      <c r="AJ88" s="105" t="str">
        <f>IF(INDEX(W:W,88)="","",INDEX(W:W,88))</f>
        <v/>
      </c>
      <c r="AK88" s="105" t="str">
        <f>IF(INDEX(Z:Z,88)="","",INDEX(Z:Z,88))</f>
        <v/>
      </c>
      <c r="AL88" s="105" t="str">
        <f>IF(INDEX(AB:AB,88)="","",INDEX(AB:AB,88))</f>
        <v/>
      </c>
    </row>
    <row r="89" spans="1:38" ht="22.5" customHeight="1" x14ac:dyDescent="0.45">
      <c r="A89" s="177"/>
      <c r="B89" s="57">
        <v>32</v>
      </c>
      <c r="C89" s="44" t="str">
        <f t="shared" si="15"/>
        <v/>
      </c>
      <c r="D89" s="45" t="str">
        <f t="shared" si="16"/>
        <v/>
      </c>
      <c r="E89" s="151" t="str">
        <f t="shared" si="17"/>
        <v/>
      </c>
      <c r="F89" s="44" t="str">
        <f t="shared" si="18"/>
        <v/>
      </c>
      <c r="G89" s="115" t="str">
        <f t="shared" si="19"/>
        <v/>
      </c>
      <c r="H89" s="115" t="str">
        <f t="shared" si="20"/>
        <v/>
      </c>
      <c r="I89" s="46" t="str">
        <f t="shared" si="21"/>
        <v/>
      </c>
      <c r="J89" s="47" t="s">
        <v>59</v>
      </c>
      <c r="K89" s="48" t="str">
        <f>IF(INDEX(C:C,89)="","",IF(INDEX(D:D,89)="X",M$16,H$16))</f>
        <v/>
      </c>
      <c r="L89" s="49"/>
      <c r="M89" s="50" t="str">
        <f t="shared" si="24"/>
        <v/>
      </c>
      <c r="N89" s="47" t="s">
        <v>59</v>
      </c>
      <c r="O89" s="180"/>
      <c r="Q89" s="51"/>
      <c r="R89" s="21"/>
      <c r="S89" s="51"/>
      <c r="T89" s="90"/>
      <c r="U89" s="21"/>
      <c r="V89" s="51"/>
      <c r="W89" s="21"/>
      <c r="X89" s="51"/>
      <c r="Y89" s="51"/>
      <c r="Z89" s="21"/>
      <c r="AA89" s="51"/>
      <c r="AB89" s="19"/>
      <c r="AC89" s="25" t="str">
        <f t="shared" si="22"/>
        <v/>
      </c>
      <c r="AD89" s="224"/>
      <c r="AE89" s="103" t="str">
        <f t="shared" si="23"/>
        <v/>
      </c>
      <c r="AF89" s="104" t="str">
        <f>IF(INDEX(P:P,89)="","",INDEX(P:P,89))</f>
        <v/>
      </c>
      <c r="AG89" s="105" t="str">
        <f>IF(INDEX(R:R,89)="","",INDEX(R:R,89))</f>
        <v/>
      </c>
      <c r="AH89" s="105" t="str">
        <f>IF(INDEX(T:T,89)="","",INDEX(T:T,89))</f>
        <v/>
      </c>
      <c r="AI89" s="105" t="str">
        <f>IF(INDEX(U:U,89)="","",INDEX(U:U,89))</f>
        <v/>
      </c>
      <c r="AJ89" s="105" t="str">
        <f>IF(INDEX(W:W,89)="","",INDEX(W:W,89))</f>
        <v/>
      </c>
      <c r="AK89" s="105" t="str">
        <f>IF(INDEX(Z:Z,89)="","",INDEX(Z:Z,89))</f>
        <v/>
      </c>
      <c r="AL89" s="105" t="str">
        <f>IF(INDEX(AB:AB,89)="","",INDEX(AB:AB,89))</f>
        <v/>
      </c>
    </row>
    <row r="90" spans="1:38" ht="22.5" customHeight="1" x14ac:dyDescent="0.45">
      <c r="A90" s="177"/>
      <c r="B90" s="57">
        <v>33</v>
      </c>
      <c r="C90" s="44" t="str">
        <f t="shared" si="15"/>
        <v/>
      </c>
      <c r="D90" s="45" t="str">
        <f t="shared" si="16"/>
        <v/>
      </c>
      <c r="E90" s="151" t="str">
        <f t="shared" si="17"/>
        <v/>
      </c>
      <c r="F90" s="44" t="str">
        <f t="shared" si="18"/>
        <v/>
      </c>
      <c r="G90" s="115" t="str">
        <f t="shared" si="19"/>
        <v/>
      </c>
      <c r="H90" s="115" t="str">
        <f t="shared" si="20"/>
        <v/>
      </c>
      <c r="I90" s="46" t="str">
        <f t="shared" si="21"/>
        <v/>
      </c>
      <c r="J90" s="47" t="s">
        <v>59</v>
      </c>
      <c r="K90" s="48" t="str">
        <f>IF(INDEX(C:C,90)="","",IF(INDEX(D:D,90)="X",M$16,H$16))</f>
        <v/>
      </c>
      <c r="L90" s="49"/>
      <c r="M90" s="50" t="str">
        <f t="shared" si="24"/>
        <v/>
      </c>
      <c r="N90" s="47" t="s">
        <v>59</v>
      </c>
      <c r="O90" s="180"/>
      <c r="Q90" s="51"/>
      <c r="R90" s="21"/>
      <c r="S90" s="51"/>
      <c r="T90" s="90"/>
      <c r="U90" s="21"/>
      <c r="V90" s="51"/>
      <c r="W90" s="21"/>
      <c r="X90" s="51"/>
      <c r="Y90" s="51"/>
      <c r="Z90" s="21"/>
      <c r="AA90" s="51"/>
      <c r="AB90" s="19"/>
      <c r="AC90" s="25" t="str">
        <f t="shared" si="22"/>
        <v/>
      </c>
      <c r="AD90" s="224"/>
      <c r="AE90" s="103" t="str">
        <f t="shared" si="23"/>
        <v/>
      </c>
      <c r="AF90" s="104" t="str">
        <f>IF(INDEX(P:P,90)="","",INDEX(P:P,90))</f>
        <v/>
      </c>
      <c r="AG90" s="105" t="str">
        <f>IF(INDEX(R:R,90)="","",INDEX(R:R,90))</f>
        <v/>
      </c>
      <c r="AH90" s="105" t="str">
        <f>IF(INDEX(T:T,90)="","",INDEX(T:T,90))</f>
        <v/>
      </c>
      <c r="AI90" s="105" t="str">
        <f>IF(INDEX(U:U,90)="","",INDEX(U:U,90))</f>
        <v/>
      </c>
      <c r="AJ90" s="105" t="str">
        <f>IF(INDEX(W:W,90)="","",INDEX(W:W,90))</f>
        <v/>
      </c>
      <c r="AK90" s="105" t="str">
        <f>IF(INDEX(Z:Z,90)="","",INDEX(Z:Z,90))</f>
        <v/>
      </c>
      <c r="AL90" s="105" t="str">
        <f>IF(INDEX(AB:AB,90)="","",INDEX(AB:AB,90))</f>
        <v/>
      </c>
    </row>
    <row r="91" spans="1:38" ht="22.5" customHeight="1" x14ac:dyDescent="0.45">
      <c r="A91" s="177"/>
      <c r="B91" s="57">
        <v>34</v>
      </c>
      <c r="C91" s="44" t="str">
        <f t="shared" si="15"/>
        <v/>
      </c>
      <c r="D91" s="45" t="str">
        <f t="shared" si="16"/>
        <v/>
      </c>
      <c r="E91" s="151" t="str">
        <f t="shared" si="17"/>
        <v/>
      </c>
      <c r="F91" s="44" t="str">
        <f t="shared" si="18"/>
        <v/>
      </c>
      <c r="G91" s="115" t="str">
        <f t="shared" si="19"/>
        <v/>
      </c>
      <c r="H91" s="115" t="str">
        <f t="shared" si="20"/>
        <v/>
      </c>
      <c r="I91" s="46" t="str">
        <f t="shared" si="21"/>
        <v/>
      </c>
      <c r="J91" s="47" t="s">
        <v>59</v>
      </c>
      <c r="K91" s="48" t="str">
        <f>IF(INDEX(C:C,91)="","",IF(INDEX(D:D,91)="X",M$16,H$16))</f>
        <v/>
      </c>
      <c r="L91" s="49"/>
      <c r="M91" s="50" t="str">
        <f t="shared" si="24"/>
        <v/>
      </c>
      <c r="N91" s="47" t="s">
        <v>59</v>
      </c>
      <c r="O91" s="180"/>
      <c r="Q91" s="51"/>
      <c r="R91" s="21"/>
      <c r="S91" s="51"/>
      <c r="T91" s="90"/>
      <c r="U91" s="21"/>
      <c r="V91" s="51"/>
      <c r="W91" s="116"/>
      <c r="X91" s="51"/>
      <c r="Y91" s="51"/>
      <c r="Z91" s="116"/>
      <c r="AA91" s="51"/>
      <c r="AB91" s="19"/>
      <c r="AC91" s="25" t="str">
        <f t="shared" si="22"/>
        <v/>
      </c>
      <c r="AD91" s="224"/>
      <c r="AE91" s="103" t="str">
        <f t="shared" si="23"/>
        <v/>
      </c>
      <c r="AF91" s="104" t="str">
        <f>IF(INDEX(P:P,91)="","",INDEX(P:P,91))</f>
        <v/>
      </c>
      <c r="AG91" s="105" t="str">
        <f>IF(INDEX(R:R,91)="","",INDEX(R:R,91))</f>
        <v/>
      </c>
      <c r="AH91" s="105" t="str">
        <f>IF(INDEX(T:T,91)="","",INDEX(T:T,91))</f>
        <v/>
      </c>
      <c r="AI91" s="105" t="str">
        <f>IF(INDEX(U:U,91)="","",INDEX(U:U,91))</f>
        <v/>
      </c>
      <c r="AJ91" s="105" t="str">
        <f>IF(INDEX(W:W,91)="","",INDEX(W:W,91))</f>
        <v/>
      </c>
      <c r="AK91" s="105" t="str">
        <f>IF(INDEX(Z:Z,91)="","",INDEX(Z:Z,91))</f>
        <v/>
      </c>
      <c r="AL91" s="105" t="str">
        <f>IF(INDEX(AB:AB,91)="","",INDEX(AB:AB,91))</f>
        <v/>
      </c>
    </row>
    <row r="92" spans="1:38" ht="22.5" customHeight="1" x14ac:dyDescent="0.45">
      <c r="A92" s="177"/>
      <c r="B92" s="57">
        <v>35</v>
      </c>
      <c r="C92" s="44" t="str">
        <f t="shared" si="15"/>
        <v/>
      </c>
      <c r="D92" s="45" t="str">
        <f t="shared" si="16"/>
        <v/>
      </c>
      <c r="E92" s="151" t="str">
        <f t="shared" si="17"/>
        <v/>
      </c>
      <c r="F92" s="44" t="str">
        <f t="shared" si="18"/>
        <v/>
      </c>
      <c r="G92" s="115" t="str">
        <f t="shared" si="19"/>
        <v/>
      </c>
      <c r="H92" s="115" t="str">
        <f t="shared" si="20"/>
        <v/>
      </c>
      <c r="I92" s="46" t="str">
        <f t="shared" si="21"/>
        <v/>
      </c>
      <c r="J92" s="47" t="s">
        <v>59</v>
      </c>
      <c r="K92" s="48" t="str">
        <f>IF(INDEX(C:C,92)="","",IF(INDEX(D:D,92)="X",M$16,H$16))</f>
        <v/>
      </c>
      <c r="L92" s="49"/>
      <c r="M92" s="50" t="str">
        <f t="shared" si="24"/>
        <v/>
      </c>
      <c r="N92" s="47" t="s">
        <v>59</v>
      </c>
      <c r="O92" s="180"/>
      <c r="Q92" s="51"/>
      <c r="R92" s="21"/>
      <c r="S92" s="51"/>
      <c r="T92" s="90"/>
      <c r="U92" s="21"/>
      <c r="V92" s="51"/>
      <c r="W92" s="21"/>
      <c r="X92" s="51"/>
      <c r="Y92" s="51"/>
      <c r="Z92" s="21"/>
      <c r="AA92" s="51"/>
      <c r="AB92" s="19"/>
      <c r="AC92" s="25" t="str">
        <f t="shared" si="22"/>
        <v/>
      </c>
      <c r="AD92" s="224"/>
      <c r="AE92" s="103" t="str">
        <f t="shared" si="23"/>
        <v/>
      </c>
      <c r="AF92" s="104" t="str">
        <f>IF(INDEX(P:P,92)="","",INDEX(P:P,92))</f>
        <v/>
      </c>
      <c r="AG92" s="105" t="str">
        <f>IF(INDEX(R:R,92)="","",INDEX(R:R,92))</f>
        <v/>
      </c>
      <c r="AH92" s="105" t="str">
        <f>IF(INDEX(T:T,92)="","",INDEX(T:T,92))</f>
        <v/>
      </c>
      <c r="AI92" s="105" t="str">
        <f>IF(INDEX(U:U,92)="","",INDEX(U:U,92))</f>
        <v/>
      </c>
      <c r="AJ92" s="105" t="str">
        <f>IF(INDEX(W:W,92)="","",INDEX(W:W,92))</f>
        <v/>
      </c>
      <c r="AK92" s="105" t="str">
        <f>IF(INDEX(Z:Z,92)="","",INDEX(Z:Z,92))</f>
        <v/>
      </c>
      <c r="AL92" s="105" t="str">
        <f>IF(INDEX(AB:AB,92)="","",INDEX(AB:AB,92))</f>
        <v/>
      </c>
    </row>
    <row r="93" spans="1:38" ht="22.5" customHeight="1" x14ac:dyDescent="0.45">
      <c r="A93" s="177"/>
      <c r="B93" s="57">
        <v>36</v>
      </c>
      <c r="C93" s="44" t="str">
        <f t="shared" si="15"/>
        <v/>
      </c>
      <c r="D93" s="45" t="str">
        <f t="shared" si="16"/>
        <v/>
      </c>
      <c r="E93" s="151" t="str">
        <f t="shared" si="17"/>
        <v/>
      </c>
      <c r="F93" s="44" t="str">
        <f t="shared" si="18"/>
        <v/>
      </c>
      <c r="G93" s="115" t="str">
        <f t="shared" si="19"/>
        <v/>
      </c>
      <c r="H93" s="115" t="str">
        <f t="shared" si="20"/>
        <v/>
      </c>
      <c r="I93" s="46" t="str">
        <f t="shared" si="21"/>
        <v/>
      </c>
      <c r="J93" s="47" t="s">
        <v>59</v>
      </c>
      <c r="K93" s="48" t="str">
        <f>IF(INDEX(C:C,93)="","",IF(INDEX(D:D,93)="X",M$16,H$16))</f>
        <v/>
      </c>
      <c r="L93" s="49"/>
      <c r="M93" s="50" t="str">
        <f t="shared" si="24"/>
        <v/>
      </c>
      <c r="N93" s="47" t="s">
        <v>59</v>
      </c>
      <c r="O93" s="180"/>
      <c r="Q93" s="51"/>
      <c r="R93" s="21"/>
      <c r="S93" s="51"/>
      <c r="T93" s="90"/>
      <c r="U93" s="21"/>
      <c r="V93" s="51"/>
      <c r="W93" s="21"/>
      <c r="X93" s="51"/>
      <c r="Y93" s="51"/>
      <c r="Z93" s="21"/>
      <c r="AA93" s="51"/>
      <c r="AB93" s="19"/>
      <c r="AC93" s="25" t="str">
        <f t="shared" si="22"/>
        <v/>
      </c>
      <c r="AD93" s="224"/>
      <c r="AE93" s="103" t="str">
        <f t="shared" si="23"/>
        <v/>
      </c>
      <c r="AF93" s="104" t="str">
        <f>IF(INDEX(P:P,93)="","",INDEX(P:P,93))</f>
        <v/>
      </c>
      <c r="AG93" s="105" t="str">
        <f>IF(INDEX(R:R,93)="","",INDEX(R:R,93))</f>
        <v/>
      </c>
      <c r="AH93" s="105" t="str">
        <f>IF(INDEX(T:T,93)="","",INDEX(T:T,93))</f>
        <v/>
      </c>
      <c r="AI93" s="105" t="str">
        <f>IF(INDEX(U:U,93)="","",INDEX(U:U,93))</f>
        <v/>
      </c>
      <c r="AJ93" s="105" t="str">
        <f>IF(INDEX(W:W,93)="","",INDEX(W:W,93))</f>
        <v/>
      </c>
      <c r="AK93" s="105" t="str">
        <f>IF(INDEX(Z:Z,93)="","",INDEX(Z:Z,93))</f>
        <v/>
      </c>
      <c r="AL93" s="105" t="str">
        <f>IF(INDEX(AB:AB,93)="","",INDEX(AB:AB,93))</f>
        <v/>
      </c>
    </row>
    <row r="94" spans="1:38" ht="22.5" customHeight="1" x14ac:dyDescent="0.45">
      <c r="A94" s="177"/>
      <c r="B94" s="57">
        <v>37</v>
      </c>
      <c r="C94" s="44" t="str">
        <f t="shared" si="15"/>
        <v/>
      </c>
      <c r="D94" s="45" t="str">
        <f t="shared" si="16"/>
        <v/>
      </c>
      <c r="E94" s="151" t="str">
        <f t="shared" si="17"/>
        <v/>
      </c>
      <c r="F94" s="44" t="str">
        <f t="shared" si="18"/>
        <v/>
      </c>
      <c r="G94" s="115" t="str">
        <f t="shared" si="19"/>
        <v/>
      </c>
      <c r="H94" s="115" t="str">
        <f t="shared" si="20"/>
        <v/>
      </c>
      <c r="I94" s="46" t="str">
        <f t="shared" si="21"/>
        <v/>
      </c>
      <c r="J94" s="47" t="s">
        <v>59</v>
      </c>
      <c r="K94" s="48" t="str">
        <f>IF(INDEX(C:C,94)="","",IF(INDEX(D:D,94)="X",M$16,H$16))</f>
        <v/>
      </c>
      <c r="L94" s="49"/>
      <c r="M94" s="50" t="str">
        <f t="shared" si="24"/>
        <v/>
      </c>
      <c r="N94" s="47" t="s">
        <v>59</v>
      </c>
      <c r="O94" s="180"/>
      <c r="Q94" s="51"/>
      <c r="R94" s="21"/>
      <c r="S94" s="51"/>
      <c r="T94" s="90"/>
      <c r="U94" s="21"/>
      <c r="V94" s="51"/>
      <c r="W94" s="21"/>
      <c r="X94" s="51"/>
      <c r="Y94" s="51"/>
      <c r="Z94" s="21"/>
      <c r="AA94" s="51"/>
      <c r="AB94" s="19"/>
      <c r="AC94" s="25" t="str">
        <f t="shared" si="22"/>
        <v/>
      </c>
      <c r="AD94" s="224"/>
      <c r="AE94" s="103" t="str">
        <f t="shared" si="23"/>
        <v/>
      </c>
      <c r="AF94" s="104" t="str">
        <f>IF(INDEX(P:P,94)="","",INDEX(P:P,94))</f>
        <v/>
      </c>
      <c r="AG94" s="105" t="str">
        <f>IF(INDEX(R:R,94)="","",INDEX(R:R,94))</f>
        <v/>
      </c>
      <c r="AH94" s="105" t="str">
        <f>IF(INDEX(T:T,94)="","",INDEX(T:T,94))</f>
        <v/>
      </c>
      <c r="AI94" s="105" t="str">
        <f>IF(INDEX(U:U,94)="","",INDEX(U:U,94))</f>
        <v/>
      </c>
      <c r="AJ94" s="105" t="str">
        <f>IF(INDEX(W:W,94)="","",INDEX(W:W,94))</f>
        <v/>
      </c>
      <c r="AK94" s="105" t="str">
        <f>IF(INDEX(Z:Z,94)="","",INDEX(Z:Z,94))</f>
        <v/>
      </c>
      <c r="AL94" s="105" t="str">
        <f>IF(INDEX(AB:AB,94)="","",INDEX(AB:AB,94))</f>
        <v/>
      </c>
    </row>
    <row r="95" spans="1:38" ht="22.5" customHeight="1" x14ac:dyDescent="0.45">
      <c r="A95" s="177"/>
      <c r="B95" s="57">
        <v>38</v>
      </c>
      <c r="C95" s="44" t="str">
        <f t="shared" si="15"/>
        <v/>
      </c>
      <c r="D95" s="45" t="str">
        <f t="shared" si="16"/>
        <v/>
      </c>
      <c r="E95" s="151" t="str">
        <f t="shared" si="17"/>
        <v/>
      </c>
      <c r="F95" s="44" t="str">
        <f t="shared" si="18"/>
        <v/>
      </c>
      <c r="G95" s="115" t="str">
        <f t="shared" si="19"/>
        <v/>
      </c>
      <c r="H95" s="115" t="str">
        <f t="shared" si="20"/>
        <v/>
      </c>
      <c r="I95" s="46" t="str">
        <f t="shared" si="21"/>
        <v/>
      </c>
      <c r="J95" s="47" t="s">
        <v>59</v>
      </c>
      <c r="K95" s="48" t="str">
        <f>IF(INDEX(C:C,95)="","",IF(INDEX(D:D,95)="X",M$16,H$16))</f>
        <v/>
      </c>
      <c r="L95" s="49"/>
      <c r="M95" s="50" t="str">
        <f t="shared" si="24"/>
        <v/>
      </c>
      <c r="N95" s="47" t="s">
        <v>59</v>
      </c>
      <c r="O95" s="180"/>
      <c r="Q95" s="51"/>
      <c r="R95" s="21"/>
      <c r="S95" s="51"/>
      <c r="T95" s="90"/>
      <c r="U95" s="21"/>
      <c r="V95" s="51"/>
      <c r="W95" s="21"/>
      <c r="X95" s="51"/>
      <c r="Y95" s="51"/>
      <c r="Z95" s="21"/>
      <c r="AA95" s="51"/>
      <c r="AB95" s="19"/>
      <c r="AC95" s="25" t="str">
        <f t="shared" si="22"/>
        <v/>
      </c>
      <c r="AD95" s="224"/>
      <c r="AE95" s="103" t="str">
        <f t="shared" si="23"/>
        <v/>
      </c>
      <c r="AF95" s="104" t="str">
        <f>IF(INDEX(P:P,95)="","",INDEX(P:P,95))</f>
        <v/>
      </c>
      <c r="AG95" s="105" t="str">
        <f>IF(INDEX(R:R,95)="","",INDEX(R:R,95))</f>
        <v/>
      </c>
      <c r="AH95" s="105" t="str">
        <f>IF(INDEX(T:T,95)="","",INDEX(T:T,95))</f>
        <v/>
      </c>
      <c r="AI95" s="105" t="str">
        <f>IF(INDEX(U:U,95)="","",INDEX(U:U,95))</f>
        <v/>
      </c>
      <c r="AJ95" s="105" t="str">
        <f>IF(INDEX(W:W,95)="","",INDEX(W:W,95))</f>
        <v/>
      </c>
      <c r="AK95" s="105" t="str">
        <f>IF(INDEX(Z:Z,95)="","",INDEX(Z:Z,95))</f>
        <v/>
      </c>
      <c r="AL95" s="105" t="str">
        <f>IF(INDEX(AB:AB,95)="","",INDEX(AB:AB,95))</f>
        <v/>
      </c>
    </row>
    <row r="96" spans="1:38" ht="22.5" customHeight="1" thickBot="1" x14ac:dyDescent="0.5">
      <c r="A96" s="177"/>
      <c r="B96" s="57">
        <v>39</v>
      </c>
      <c r="C96" s="44" t="str">
        <f t="shared" si="15"/>
        <v/>
      </c>
      <c r="D96" s="45" t="str">
        <f t="shared" si="16"/>
        <v/>
      </c>
      <c r="E96" s="151" t="str">
        <f t="shared" si="17"/>
        <v/>
      </c>
      <c r="F96" s="44" t="str">
        <f t="shared" si="18"/>
        <v/>
      </c>
      <c r="G96" s="115" t="str">
        <f t="shared" si="19"/>
        <v/>
      </c>
      <c r="H96" s="115" t="str">
        <f t="shared" si="20"/>
        <v/>
      </c>
      <c r="I96" s="46" t="str">
        <f t="shared" si="21"/>
        <v/>
      </c>
      <c r="J96" s="47" t="s">
        <v>59</v>
      </c>
      <c r="K96" s="48" t="str">
        <f>IF(INDEX(C:C,96)="","",IF(INDEX(D:D,96)="X",M$16,H$16))</f>
        <v/>
      </c>
      <c r="L96" s="49"/>
      <c r="M96" s="50" t="str">
        <f t="shared" si="24"/>
        <v/>
      </c>
      <c r="N96" s="47" t="s">
        <v>59</v>
      </c>
      <c r="O96" s="180"/>
      <c r="P96" s="24"/>
      <c r="Q96" s="51"/>
      <c r="R96" s="21"/>
      <c r="S96" s="51"/>
      <c r="T96" s="90"/>
      <c r="U96" s="21"/>
      <c r="V96" s="51"/>
      <c r="W96" s="116"/>
      <c r="X96" s="51"/>
      <c r="Y96" s="51"/>
      <c r="Z96" s="116"/>
      <c r="AA96" s="51"/>
      <c r="AB96" s="19"/>
      <c r="AC96" s="25" t="str">
        <f t="shared" si="22"/>
        <v/>
      </c>
      <c r="AD96" s="224"/>
      <c r="AE96" s="103" t="str">
        <f t="shared" si="23"/>
        <v/>
      </c>
      <c r="AF96" s="104" t="str">
        <f>IF(INDEX(P:P,96)="","",INDEX(P:P,96))</f>
        <v/>
      </c>
      <c r="AG96" s="105" t="str">
        <f>IF(INDEX(R:R,96)="","",INDEX(R:R,96))</f>
        <v/>
      </c>
      <c r="AH96" s="105" t="str">
        <f>IF(INDEX(T:T,96)="","",INDEX(T:T,96))</f>
        <v/>
      </c>
      <c r="AI96" s="105" t="str">
        <f>IF(INDEX(U:U,96)="","",INDEX(U:U,96))</f>
        <v/>
      </c>
      <c r="AJ96" s="105" t="str">
        <f>IF(INDEX(W:W,96)="","",INDEX(W:W,96))</f>
        <v/>
      </c>
      <c r="AK96" s="105" t="str">
        <f>IF(INDEX(Z:Z,96)="","",INDEX(Z:Z,96))</f>
        <v/>
      </c>
      <c r="AL96" s="105" t="str">
        <f>IF(INDEX(AB:AB,96)="","",INDEX(AB:AB,96))</f>
        <v/>
      </c>
    </row>
    <row r="97" spans="1:32" ht="22.5" customHeight="1" thickBot="1" x14ac:dyDescent="0.25">
      <c r="A97" s="177"/>
      <c r="B97" s="55">
        <v>40</v>
      </c>
      <c r="C97" s="158" t="str">
        <f>IF(AND(B$67="",B$99=""),"",IF(B$99="","Festzusetzender Steuerbetrag, Summe Spalte 9, Zeilen 25 - 39, bitte Betrag eintragen","Summe Spalte 9, Zeilen 25 - 39, bitte Betrag eintragen"))</f>
        <v/>
      </c>
      <c r="D97" s="159"/>
      <c r="E97" s="159"/>
      <c r="F97" s="159"/>
      <c r="G97" s="159"/>
      <c r="H97" s="159"/>
      <c r="I97" s="234" t="str">
        <f>IF(B99="","","Übertrag auf Seite 4")</f>
        <v/>
      </c>
      <c r="J97" s="234"/>
      <c r="K97" s="235"/>
      <c r="L97" s="52"/>
      <c r="M97" s="53" t="str">
        <f>IF(AND(AF83="",AF84="",AF85="",AF86="",AF87="",AF88="",AF89="",AF90="",AF91="",AF92="",AF93="",AF94="",AF95="",AF96="",B67="",B99=""),"",SUM(M82:M96))</f>
        <v/>
      </c>
      <c r="N97" s="54" t="s">
        <v>59</v>
      </c>
      <c r="O97" s="179"/>
      <c r="P97" s="192" t="s">
        <v>108</v>
      </c>
      <c r="Q97" s="192"/>
      <c r="R97" s="192"/>
      <c r="S97" s="192"/>
      <c r="T97" s="192"/>
      <c r="U97" s="84"/>
      <c r="V97" s="84"/>
      <c r="W97" s="84"/>
      <c r="X97" s="84"/>
      <c r="Y97" s="84"/>
      <c r="Z97" s="84"/>
      <c r="AA97" s="84"/>
      <c r="AB97" s="84"/>
      <c r="AC97" s="85" t="s">
        <v>105</v>
      </c>
      <c r="AD97" s="223"/>
      <c r="AE97" s="103"/>
      <c r="AF97" s="104"/>
    </row>
    <row r="98" spans="1:32" ht="18" customHeight="1" x14ac:dyDescent="0.2">
      <c r="A98" s="176"/>
      <c r="B98" s="27"/>
      <c r="C98" s="154" t="str">
        <f>IF(AND(B$67="",B$99=""),"",IF(B$99="",AF98,""))</f>
        <v/>
      </c>
      <c r="D98" s="154"/>
      <c r="E98" s="154"/>
      <c r="F98" s="154"/>
      <c r="G98" s="154"/>
      <c r="H98" s="156" t="str">
        <f>IF(AND(B$99=""),H130,"")</f>
        <v>Unterschrift bitte auf Blatt "Zusammenstellung" Seite 2!</v>
      </c>
      <c r="I98" s="156"/>
      <c r="J98" s="156"/>
      <c r="K98" s="156"/>
      <c r="L98" s="156"/>
      <c r="M98" s="156"/>
      <c r="N98" s="156"/>
      <c r="O98" s="179"/>
      <c r="P98" s="198"/>
      <c r="Q98" s="198"/>
      <c r="R98" s="198"/>
      <c r="S98" s="198"/>
      <c r="T98" s="198"/>
      <c r="U98" s="198"/>
      <c r="V98" s="198"/>
      <c r="W98" s="198"/>
      <c r="X98" s="198"/>
      <c r="Y98" s="198"/>
      <c r="Z98" s="198"/>
      <c r="AA98" s="198"/>
      <c r="AB98" s="198"/>
      <c r="AC98" s="198"/>
      <c r="AD98" s="223"/>
      <c r="AE98" s="103"/>
      <c r="AF98" s="104" t="s">
        <v>83</v>
      </c>
    </row>
    <row r="99" spans="1:32" ht="24" customHeight="1" x14ac:dyDescent="0.2">
      <c r="A99" s="176"/>
      <c r="B99" s="155" t="str">
        <f>IF(AND(AF115="",AF116="",AF117="",AF118="",AF119="",AF120="",AF121="",AF122="",AF123="",AF124="",AF125="",AF126="",AF127="",AF128=""),"","Seite 4")</f>
        <v/>
      </c>
      <c r="C99" s="155"/>
      <c r="D99" s="155"/>
      <c r="E99" s="155"/>
      <c r="F99" s="155"/>
      <c r="G99" s="155"/>
      <c r="H99" s="155"/>
      <c r="I99" s="155"/>
      <c r="J99" s="155"/>
      <c r="K99" s="155"/>
      <c r="L99" s="155"/>
      <c r="M99" s="155"/>
      <c r="N99" s="155"/>
      <c r="O99" s="176"/>
      <c r="P99" s="198"/>
      <c r="Q99" s="198"/>
      <c r="R99" s="198"/>
      <c r="S99" s="198"/>
      <c r="T99" s="198"/>
      <c r="U99" s="198"/>
      <c r="V99" s="198"/>
      <c r="W99" s="198"/>
      <c r="X99" s="198"/>
      <c r="Y99" s="198"/>
      <c r="Z99" s="198"/>
      <c r="AA99" s="198"/>
      <c r="AB99" s="198"/>
      <c r="AC99" s="198"/>
      <c r="AD99" s="223"/>
      <c r="AE99" s="103"/>
      <c r="AF99" s="104"/>
    </row>
    <row r="100" spans="1:32" ht="15.75" customHeight="1" x14ac:dyDescent="0.2">
      <c r="A100" s="176"/>
      <c r="B100" s="157" t="s">
        <v>38</v>
      </c>
      <c r="C100" s="157"/>
      <c r="D100" s="157"/>
      <c r="E100" s="173" t="s">
        <v>39</v>
      </c>
      <c r="F100" s="173"/>
      <c r="G100" s="187" t="str">
        <f>IF(B99="","",G$8)</f>
        <v/>
      </c>
      <c r="H100" s="188"/>
      <c r="I100" s="249" t="s">
        <v>32</v>
      </c>
      <c r="J100" s="249"/>
      <c r="K100" s="187" t="str">
        <f>IF(B99="","",K$8)</f>
        <v/>
      </c>
      <c r="L100" s="188"/>
      <c r="M100" s="191"/>
      <c r="N100" s="191"/>
      <c r="O100" s="176"/>
      <c r="P100" s="198"/>
      <c r="Q100" s="198"/>
      <c r="R100" s="198"/>
      <c r="S100" s="198"/>
      <c r="T100" s="198"/>
      <c r="U100" s="198"/>
      <c r="V100" s="198"/>
      <c r="W100" s="198"/>
      <c r="X100" s="198"/>
      <c r="Y100" s="198"/>
      <c r="Z100" s="198"/>
      <c r="AA100" s="198"/>
      <c r="AB100" s="198"/>
      <c r="AC100" s="198"/>
      <c r="AD100" s="223"/>
      <c r="AE100" s="103"/>
      <c r="AF100" s="104"/>
    </row>
    <row r="101" spans="1:32" ht="15.75" customHeight="1" x14ac:dyDescent="0.2">
      <c r="A101" s="176"/>
      <c r="B101" s="157" t="s">
        <v>33</v>
      </c>
      <c r="C101" s="157"/>
      <c r="D101" s="157"/>
      <c r="E101" s="173"/>
      <c r="F101" s="173"/>
      <c r="G101" s="189"/>
      <c r="H101" s="190"/>
      <c r="I101" s="249"/>
      <c r="J101" s="249"/>
      <c r="K101" s="189"/>
      <c r="L101" s="190"/>
      <c r="M101" s="191"/>
      <c r="N101" s="191"/>
      <c r="O101" s="176"/>
      <c r="P101" s="198"/>
      <c r="Q101" s="198"/>
      <c r="R101" s="198"/>
      <c r="S101" s="198"/>
      <c r="T101" s="198"/>
      <c r="U101" s="198"/>
      <c r="V101" s="198"/>
      <c r="W101" s="198"/>
      <c r="X101" s="198"/>
      <c r="Y101" s="198"/>
      <c r="Z101" s="198"/>
      <c r="AA101" s="198"/>
      <c r="AB101" s="198"/>
      <c r="AC101" s="198"/>
      <c r="AD101" s="223"/>
      <c r="AE101" s="103"/>
      <c r="AF101" s="104"/>
    </row>
    <row r="102" spans="1:32" ht="14.25" customHeight="1" x14ac:dyDescent="0.2">
      <c r="A102" s="176"/>
      <c r="B102" s="160" t="s">
        <v>4</v>
      </c>
      <c r="C102" s="160"/>
      <c r="D102" s="160"/>
      <c r="E102" s="160"/>
      <c r="F102" s="160"/>
      <c r="G102" s="160"/>
      <c r="H102" s="160"/>
      <c r="I102" s="160"/>
      <c r="J102" s="160"/>
      <c r="K102" s="160"/>
      <c r="L102" s="160"/>
      <c r="M102" s="160"/>
      <c r="N102" s="160"/>
      <c r="O102" s="176"/>
      <c r="P102" s="198"/>
      <c r="Q102" s="198"/>
      <c r="R102" s="198"/>
      <c r="S102" s="198"/>
      <c r="T102" s="198"/>
      <c r="U102" s="198"/>
      <c r="V102" s="198"/>
      <c r="W102" s="198"/>
      <c r="X102" s="198"/>
      <c r="Y102" s="198"/>
      <c r="Z102" s="198"/>
      <c r="AA102" s="198"/>
      <c r="AB102" s="198"/>
      <c r="AC102" s="198"/>
      <c r="AD102" s="223"/>
      <c r="AE102" s="103"/>
      <c r="AF102" s="104"/>
    </row>
    <row r="103" spans="1:32" ht="24" customHeight="1" x14ac:dyDescent="0.2">
      <c r="A103" s="176"/>
      <c r="B103" s="157" t="s">
        <v>35</v>
      </c>
      <c r="C103" s="157"/>
      <c r="D103" s="157"/>
      <c r="E103" s="185" t="str">
        <f>IF(B99="","",E$13)</f>
        <v/>
      </c>
      <c r="F103" s="185"/>
      <c r="G103" s="185"/>
      <c r="H103" s="89"/>
      <c r="I103" s="161" t="s">
        <v>3</v>
      </c>
      <c r="J103" s="161"/>
      <c r="K103" s="246" t="str">
        <f>IF(B99="","",K$6)</f>
        <v/>
      </c>
      <c r="L103" s="247" t="str">
        <f>IF(J115="","",IF(L77&gt;0,L77,""))</f>
        <v>Zahlungs-</v>
      </c>
      <c r="M103" s="247" t="str">
        <f>IF(K115="","",IF(M77&gt;0,M77,""))</f>
        <v/>
      </c>
      <c r="N103" s="248" t="str">
        <f>IF(L115="","",IF(N77&gt;0,N77,""))</f>
        <v/>
      </c>
      <c r="O103" s="176"/>
      <c r="P103" s="87"/>
      <c r="Q103" s="87"/>
      <c r="R103" s="87"/>
      <c r="S103" s="87"/>
      <c r="T103" s="87"/>
      <c r="U103" s="78"/>
      <c r="V103" s="87"/>
      <c r="W103" s="87"/>
      <c r="X103" s="87"/>
      <c r="Y103" s="87"/>
      <c r="Z103" s="87"/>
      <c r="AA103" s="87"/>
      <c r="AB103" s="87"/>
      <c r="AC103" s="87"/>
      <c r="AD103" s="223"/>
      <c r="AE103" s="103"/>
      <c r="AF103" s="104"/>
    </row>
    <row r="104" spans="1:32" ht="19.5" customHeight="1" x14ac:dyDescent="0.2">
      <c r="A104" s="176"/>
      <c r="B104" s="181"/>
      <c r="C104" s="181"/>
      <c r="D104" s="181"/>
      <c r="E104" s="231" t="s">
        <v>40</v>
      </c>
      <c r="F104" s="231"/>
      <c r="G104" s="231"/>
      <c r="H104" s="231"/>
      <c r="I104" s="231"/>
      <c r="J104" s="231"/>
      <c r="K104" s="231"/>
      <c r="L104" s="231"/>
      <c r="M104" s="231"/>
      <c r="N104" s="231"/>
      <c r="O104" s="176"/>
      <c r="P104" s="198"/>
      <c r="Q104" s="198"/>
      <c r="R104" s="198"/>
      <c r="S104" s="198"/>
      <c r="T104" s="198"/>
      <c r="U104" s="198"/>
      <c r="V104" s="198"/>
      <c r="W104" s="198"/>
      <c r="X104" s="198"/>
      <c r="Y104" s="198"/>
      <c r="Z104" s="198"/>
      <c r="AA104" s="198"/>
      <c r="AB104" s="198"/>
      <c r="AC104" s="198"/>
      <c r="AD104" s="223"/>
      <c r="AE104" s="103"/>
      <c r="AF104" s="104"/>
    </row>
    <row r="105" spans="1:32" ht="18.75" customHeight="1" x14ac:dyDescent="0.2">
      <c r="A105" s="176"/>
      <c r="B105" s="154" t="s">
        <v>9</v>
      </c>
      <c r="C105" s="154"/>
      <c r="D105" s="154"/>
      <c r="E105" s="154" t="s">
        <v>66</v>
      </c>
      <c r="F105" s="154"/>
      <c r="G105" s="154"/>
      <c r="H105" s="154"/>
      <c r="I105" s="154"/>
      <c r="J105" s="154"/>
      <c r="K105" s="154"/>
      <c r="L105" s="154"/>
      <c r="M105" s="154"/>
      <c r="N105" s="154"/>
      <c r="O105" s="176"/>
      <c r="P105" s="198"/>
      <c r="Q105" s="198"/>
      <c r="R105" s="198"/>
      <c r="S105" s="198"/>
      <c r="T105" s="198"/>
      <c r="U105" s="198"/>
      <c r="V105" s="198"/>
      <c r="W105" s="198"/>
      <c r="X105" s="198"/>
      <c r="Y105" s="198"/>
      <c r="Z105" s="198"/>
      <c r="AA105" s="198"/>
      <c r="AB105" s="198"/>
      <c r="AC105" s="198"/>
      <c r="AD105" s="223"/>
      <c r="AE105" s="103"/>
      <c r="AF105" s="104"/>
    </row>
    <row r="106" spans="1:32" ht="14.25" customHeight="1" x14ac:dyDescent="0.25">
      <c r="A106" s="176"/>
      <c r="B106" s="157" t="s">
        <v>67</v>
      </c>
      <c r="C106" s="157"/>
      <c r="D106" s="157"/>
      <c r="E106" s="157" t="s">
        <v>68</v>
      </c>
      <c r="F106" s="157"/>
      <c r="G106" s="30" t="s">
        <v>69</v>
      </c>
      <c r="H106" s="31">
        <f>H74</f>
        <v>7.5</v>
      </c>
      <c r="I106" s="27" t="s">
        <v>70</v>
      </c>
      <c r="J106" s="27"/>
      <c r="K106" s="27"/>
      <c r="L106" s="27" t="s">
        <v>71</v>
      </c>
      <c r="M106" s="171">
        <f>M74</f>
        <v>25</v>
      </c>
      <c r="N106" s="171"/>
      <c r="O106" s="176"/>
      <c r="P106" s="198"/>
      <c r="Q106" s="198"/>
      <c r="R106" s="198"/>
      <c r="S106" s="198"/>
      <c r="T106" s="198"/>
      <c r="U106" s="198"/>
      <c r="V106" s="198"/>
      <c r="W106" s="198"/>
      <c r="X106" s="198"/>
      <c r="Y106" s="198"/>
      <c r="Z106" s="198"/>
      <c r="AA106" s="198"/>
      <c r="AB106" s="198"/>
      <c r="AC106" s="198"/>
      <c r="AD106" s="223"/>
      <c r="AE106" s="103"/>
      <c r="AF106" s="104"/>
    </row>
    <row r="107" spans="1:32" ht="12.6" customHeight="1" x14ac:dyDescent="0.2">
      <c r="A107" s="176"/>
      <c r="B107" s="160" t="s">
        <v>10</v>
      </c>
      <c r="C107" s="160"/>
      <c r="D107" s="160"/>
      <c r="E107" s="161" t="s">
        <v>100</v>
      </c>
      <c r="F107" s="161"/>
      <c r="G107" s="161"/>
      <c r="H107" s="161"/>
      <c r="I107" s="161"/>
      <c r="J107" s="161"/>
      <c r="K107" s="161"/>
      <c r="L107" s="161"/>
      <c r="M107" s="161"/>
      <c r="N107" s="161"/>
      <c r="O107" s="176"/>
      <c r="P107" s="87"/>
      <c r="Q107" s="87"/>
      <c r="R107" s="87"/>
      <c r="S107" s="87"/>
      <c r="T107" s="87"/>
      <c r="U107" s="78"/>
      <c r="V107" s="87"/>
      <c r="W107" s="87"/>
      <c r="X107" s="87"/>
      <c r="Y107" s="87"/>
      <c r="Z107" s="87"/>
      <c r="AA107" s="87"/>
      <c r="AB107" s="87"/>
      <c r="AC107" s="87"/>
      <c r="AD107" s="223"/>
      <c r="AE107" s="103"/>
      <c r="AF107" s="104"/>
    </row>
    <row r="108" spans="1:32" ht="12" customHeight="1" x14ac:dyDescent="0.15">
      <c r="A108" s="177"/>
      <c r="B108" s="32" t="s">
        <v>11</v>
      </c>
      <c r="C108" s="32">
        <v>1</v>
      </c>
      <c r="D108" s="33">
        <v>2</v>
      </c>
      <c r="E108" s="32">
        <v>3</v>
      </c>
      <c r="F108" s="33">
        <v>4</v>
      </c>
      <c r="G108" s="32">
        <v>5</v>
      </c>
      <c r="H108" s="33">
        <v>6</v>
      </c>
      <c r="I108" s="239">
        <v>7</v>
      </c>
      <c r="J108" s="239"/>
      <c r="K108" s="33">
        <v>8</v>
      </c>
      <c r="L108" s="232">
        <v>9</v>
      </c>
      <c r="M108" s="232"/>
      <c r="N108" s="232"/>
      <c r="O108" s="179"/>
      <c r="P108" s="198"/>
      <c r="Q108" s="198"/>
      <c r="R108" s="198"/>
      <c r="S108" s="198"/>
      <c r="T108" s="198"/>
      <c r="U108" s="198"/>
      <c r="V108" s="198"/>
      <c r="W108" s="198"/>
      <c r="X108" s="198"/>
      <c r="Y108" s="198"/>
      <c r="Z108" s="198"/>
      <c r="AA108" s="198"/>
      <c r="AB108" s="198"/>
      <c r="AC108" s="198"/>
      <c r="AD108" s="223"/>
      <c r="AE108" s="103"/>
      <c r="AF108" s="104"/>
    </row>
    <row r="109" spans="1:32" ht="12" customHeight="1" x14ac:dyDescent="0.2">
      <c r="A109" s="177"/>
      <c r="B109" s="162"/>
      <c r="C109" s="168" t="s">
        <v>12</v>
      </c>
      <c r="D109" s="34" t="s">
        <v>12</v>
      </c>
      <c r="E109" s="236" t="s">
        <v>13</v>
      </c>
      <c r="F109" s="34" t="s">
        <v>14</v>
      </c>
      <c r="G109" s="182" t="s">
        <v>15</v>
      </c>
      <c r="H109" s="34" t="s">
        <v>61</v>
      </c>
      <c r="I109" s="243" t="s">
        <v>72</v>
      </c>
      <c r="J109" s="168"/>
      <c r="K109" s="34" t="s">
        <v>16</v>
      </c>
      <c r="L109" s="165" t="s">
        <v>17</v>
      </c>
      <c r="M109" s="166"/>
      <c r="N109" s="167"/>
      <c r="O109" s="179"/>
      <c r="P109" s="199" t="s">
        <v>12</v>
      </c>
      <c r="Q109" s="165" t="s">
        <v>12</v>
      </c>
      <c r="R109" s="166"/>
      <c r="S109" s="167"/>
      <c r="T109" s="199" t="s">
        <v>13</v>
      </c>
      <c r="U109" s="34" t="s">
        <v>14</v>
      </c>
      <c r="V109" s="211" t="s">
        <v>15</v>
      </c>
      <c r="W109" s="182"/>
      <c r="X109" s="212"/>
      <c r="Y109" s="165" t="s">
        <v>61</v>
      </c>
      <c r="Z109" s="166"/>
      <c r="AA109" s="167"/>
      <c r="AB109" s="34" t="s">
        <v>72</v>
      </c>
      <c r="AC109" s="79" t="s">
        <v>72</v>
      </c>
      <c r="AD109" s="223"/>
      <c r="AE109" s="103"/>
      <c r="AF109" s="104"/>
    </row>
    <row r="110" spans="1:32" ht="12" customHeight="1" x14ac:dyDescent="0.2">
      <c r="A110" s="177"/>
      <c r="B110" s="163"/>
      <c r="C110" s="169"/>
      <c r="D110" s="35" t="s">
        <v>18</v>
      </c>
      <c r="E110" s="237"/>
      <c r="F110" s="36" t="s">
        <v>19</v>
      </c>
      <c r="G110" s="183"/>
      <c r="H110" s="36" t="s">
        <v>62</v>
      </c>
      <c r="I110" s="244"/>
      <c r="J110" s="169"/>
      <c r="K110" s="36" t="s">
        <v>20</v>
      </c>
      <c r="L110" s="195" t="s">
        <v>21</v>
      </c>
      <c r="M110" s="196"/>
      <c r="N110" s="197"/>
      <c r="O110" s="179"/>
      <c r="P110" s="200"/>
      <c r="Q110" s="225" t="s">
        <v>18</v>
      </c>
      <c r="R110" s="226"/>
      <c r="S110" s="227"/>
      <c r="T110" s="200"/>
      <c r="U110" s="36" t="s">
        <v>19</v>
      </c>
      <c r="V110" s="213"/>
      <c r="W110" s="183"/>
      <c r="X110" s="214"/>
      <c r="Y110" s="195" t="s">
        <v>62</v>
      </c>
      <c r="Z110" s="196"/>
      <c r="AA110" s="197"/>
      <c r="AB110" s="36"/>
      <c r="AC110" s="80" t="s">
        <v>101</v>
      </c>
      <c r="AD110" s="223"/>
      <c r="AE110" s="103"/>
      <c r="AF110" s="104"/>
    </row>
    <row r="111" spans="1:32" ht="12" customHeight="1" x14ac:dyDescent="0.2">
      <c r="A111" s="177"/>
      <c r="B111" s="163"/>
      <c r="C111" s="169"/>
      <c r="D111" s="36" t="s">
        <v>22</v>
      </c>
      <c r="E111" s="237"/>
      <c r="F111" s="36" t="s">
        <v>23</v>
      </c>
      <c r="G111" s="183"/>
      <c r="H111" s="37" t="s">
        <v>64</v>
      </c>
      <c r="I111" s="244"/>
      <c r="J111" s="169"/>
      <c r="K111" s="38">
        <f>H106</f>
        <v>7.5</v>
      </c>
      <c r="L111" s="195"/>
      <c r="M111" s="196"/>
      <c r="N111" s="197"/>
      <c r="O111" s="179"/>
      <c r="P111" s="200"/>
      <c r="Q111" s="195" t="s">
        <v>22</v>
      </c>
      <c r="R111" s="196"/>
      <c r="S111" s="197"/>
      <c r="T111" s="200"/>
      <c r="U111" s="36" t="s">
        <v>23</v>
      </c>
      <c r="V111" s="213"/>
      <c r="W111" s="183"/>
      <c r="X111" s="214"/>
      <c r="Y111" s="220" t="s">
        <v>64</v>
      </c>
      <c r="Z111" s="221"/>
      <c r="AA111" s="222"/>
      <c r="AB111" s="36"/>
      <c r="AC111" s="80" t="s">
        <v>102</v>
      </c>
      <c r="AD111" s="223"/>
      <c r="AE111" s="103"/>
      <c r="AF111" s="104"/>
    </row>
    <row r="112" spans="1:32" ht="12" customHeight="1" x14ac:dyDescent="0.2">
      <c r="A112" s="177"/>
      <c r="B112" s="164"/>
      <c r="C112" s="170"/>
      <c r="D112" s="39" t="s">
        <v>24</v>
      </c>
      <c r="E112" s="238"/>
      <c r="F112" s="39" t="s">
        <v>25</v>
      </c>
      <c r="G112" s="184"/>
      <c r="H112" s="40" t="s">
        <v>63</v>
      </c>
      <c r="I112" s="245"/>
      <c r="J112" s="170"/>
      <c r="K112" s="41">
        <f>M106</f>
        <v>25</v>
      </c>
      <c r="L112" s="203" t="s">
        <v>26</v>
      </c>
      <c r="M112" s="204"/>
      <c r="N112" s="205"/>
      <c r="O112" s="179"/>
      <c r="P112" s="201"/>
      <c r="Q112" s="217" t="s">
        <v>24</v>
      </c>
      <c r="R112" s="218"/>
      <c r="S112" s="219"/>
      <c r="T112" s="201"/>
      <c r="U112" s="39" t="s">
        <v>25</v>
      </c>
      <c r="V112" s="215"/>
      <c r="W112" s="184"/>
      <c r="X112" s="216"/>
      <c r="Y112" s="203" t="s">
        <v>63</v>
      </c>
      <c r="Z112" s="204"/>
      <c r="AA112" s="205"/>
      <c r="AB112" s="39"/>
      <c r="AC112" s="81" t="s">
        <v>104</v>
      </c>
      <c r="AD112" s="223"/>
      <c r="AE112" s="103"/>
      <c r="AF112" s="104"/>
    </row>
    <row r="113" spans="1:38" ht="12" customHeight="1" x14ac:dyDescent="0.2">
      <c r="A113" s="177"/>
      <c r="B113" s="42" t="s">
        <v>27</v>
      </c>
      <c r="C113" s="43" t="s">
        <v>88</v>
      </c>
      <c r="D113" s="43"/>
      <c r="E113" s="172" t="s">
        <v>81</v>
      </c>
      <c r="F113" s="172"/>
      <c r="G113" s="43"/>
      <c r="H113" s="43"/>
      <c r="I113" s="43" t="s">
        <v>30</v>
      </c>
      <c r="J113" s="43" t="s">
        <v>60</v>
      </c>
      <c r="K113" s="43" t="s">
        <v>31</v>
      </c>
      <c r="L113" s="186" t="s">
        <v>30</v>
      </c>
      <c r="M113" s="186"/>
      <c r="N113" s="43" t="s">
        <v>60</v>
      </c>
      <c r="O113" s="179"/>
      <c r="P113" s="82" t="s">
        <v>88</v>
      </c>
      <c r="Q113" s="206" t="s">
        <v>28</v>
      </c>
      <c r="R113" s="207"/>
      <c r="S113" s="208"/>
      <c r="T113" s="209" t="s">
        <v>81</v>
      </c>
      <c r="U113" s="210"/>
      <c r="V113" s="206" t="s">
        <v>29</v>
      </c>
      <c r="W113" s="207"/>
      <c r="X113" s="208"/>
      <c r="Y113" s="206" t="s">
        <v>29</v>
      </c>
      <c r="Z113" s="207"/>
      <c r="AA113" s="208"/>
      <c r="AB113" s="82" t="s">
        <v>103</v>
      </c>
      <c r="AC113" s="83" t="s">
        <v>30</v>
      </c>
      <c r="AD113" s="223"/>
      <c r="AE113" s="103"/>
      <c r="AF113" s="104"/>
    </row>
    <row r="114" spans="1:38" ht="22.5" customHeight="1" x14ac:dyDescent="0.45">
      <c r="A114" s="177"/>
      <c r="B114" s="57">
        <v>41</v>
      </c>
      <c r="C114" s="70"/>
      <c r="D114" s="70"/>
      <c r="E114" s="70"/>
      <c r="F114" s="70"/>
      <c r="G114" s="70"/>
      <c r="H114" s="70"/>
      <c r="I114" s="240" t="str">
        <f>IF(B99="","","Übertrag von Seite 3")</f>
        <v/>
      </c>
      <c r="J114" s="241"/>
      <c r="K114" s="242"/>
      <c r="L114" s="49"/>
      <c r="M114" s="50" t="str">
        <f>IF(B99="","",IF(M97="","",M97))</f>
        <v/>
      </c>
      <c r="N114" s="47" t="s">
        <v>59</v>
      </c>
      <c r="O114" s="180"/>
      <c r="P114" s="70"/>
      <c r="Q114" s="70"/>
      <c r="R114" s="70"/>
      <c r="S114" s="70"/>
      <c r="T114" s="70"/>
      <c r="U114" s="70"/>
      <c r="V114" s="70"/>
      <c r="W114" s="70"/>
      <c r="X114" s="70"/>
      <c r="Y114" s="70"/>
      <c r="Z114" s="70"/>
      <c r="AA114" s="70"/>
      <c r="AB114" s="70"/>
      <c r="AC114" s="70"/>
      <c r="AD114" s="224"/>
      <c r="AE114" s="103"/>
      <c r="AF114" s="104"/>
    </row>
    <row r="115" spans="1:38" ht="22.5" customHeight="1" x14ac:dyDescent="0.45">
      <c r="A115" s="177"/>
      <c r="B115" s="57">
        <v>42</v>
      </c>
      <c r="C115" s="44" t="str">
        <f t="shared" ref="C115:C128" si="25">IF(OR(AF115="",AF115=0),"",AF115)</f>
        <v/>
      </c>
      <c r="D115" s="45" t="str">
        <f t="shared" ref="D115:D128" si="26">IF(OR(AG115="",AG115=0),"",AG115)</f>
        <v/>
      </c>
      <c r="E115" s="151" t="str">
        <f t="shared" ref="E115:E128" si="27">IF(OR(AH115="",AH115=0),"",AH115)</f>
        <v/>
      </c>
      <c r="F115" s="44" t="str">
        <f t="shared" ref="F115:F128" si="28">IF(OR(AI115="",AI115=0),"",AI115)</f>
        <v/>
      </c>
      <c r="G115" s="115" t="str">
        <f t="shared" ref="G115:G128" si="29">IF(OR(AJ115="",AJ115=0),"",AJ115)</f>
        <v/>
      </c>
      <c r="H115" s="115" t="str">
        <f t="shared" ref="H115:H128" si="30">IF(OR(AK115="",AK115=0),"",AK115)</f>
        <v/>
      </c>
      <c r="I115" s="46" t="str">
        <f t="shared" ref="I115:I128" si="31">IF(AL115="","",ROUNDDOWN(AL115,0))</f>
        <v/>
      </c>
      <c r="J115" s="47" t="s">
        <v>59</v>
      </c>
      <c r="K115" s="48" t="str">
        <f>IF(INDEX(C:C,115)="","",IF(INDEX(D:D,115)="X",M$16,H$16))</f>
        <v/>
      </c>
      <c r="L115" s="49"/>
      <c r="M115" s="50" t="str">
        <f>IF(AND(AF115="",AL115=""),"",IF(AND(AL115&gt;=0,E$9=""),"Name Aufsteller!",IF(AND(AL115&gt;=0,E$13=""),"Aufstellungsort!",IF(AF115=0,"Name Gerät!",IF(AND(AL115&gt;=0,AF115=""),"Name Gerät!",IF(AND(AF115&gt;0,AL115=""),"Betrag, EUR!",IF(K115="","",ROUNDDOWN(I115*K115/100,0))))))))</f>
        <v/>
      </c>
      <c r="N115" s="47" t="s">
        <v>59</v>
      </c>
      <c r="O115" s="180"/>
      <c r="P115" s="24"/>
      <c r="Q115" s="51"/>
      <c r="S115" s="51"/>
      <c r="T115" s="90"/>
      <c r="U115" s="21"/>
      <c r="V115" s="51"/>
      <c r="W115" s="116"/>
      <c r="X115" s="51"/>
      <c r="Y115" s="51"/>
      <c r="Z115" s="116"/>
      <c r="AA115" s="51"/>
      <c r="AB115" s="19"/>
      <c r="AC115" s="25" t="str">
        <f t="shared" ref="AC115:AC128" si="32">IF(AND(AF115="",AL115=""),"",IF(AND(AL115&gt;=0,E$9=""),"Name Aufsteller!",IF(AND(AL115&gt;=0,E$13=""),"Aufstellungsort!",IF(AF115=0,"Name Gerät!",IF(AND(AL115&gt;=0,AF115=""),"Name Gerät!",IF(AND(AF115&gt;0,AL115=""),"Betrag, EUR!",I115))))))</f>
        <v/>
      </c>
      <c r="AD115" s="224"/>
      <c r="AE115" s="103" t="str">
        <f t="shared" ref="AE115:AE128" si="33">M115</f>
        <v/>
      </c>
      <c r="AF115" s="104" t="str">
        <f>IF(INDEX(P:P,115)="","",INDEX(P:P,115))</f>
        <v/>
      </c>
      <c r="AG115" s="105" t="str">
        <f>IF(INDEX(R:R,115)="","",INDEX(R:R,115))</f>
        <v/>
      </c>
      <c r="AH115" s="105" t="str">
        <f>IF(INDEX(T:T,115)="","",INDEX(T:T,115))</f>
        <v/>
      </c>
      <c r="AI115" s="105" t="str">
        <f>IF(INDEX(U:U,115)="","",INDEX(U:U,115))</f>
        <v/>
      </c>
      <c r="AJ115" s="105" t="str">
        <f>IF(INDEX(W:W,115)="","",INDEX(W:W,115))</f>
        <v/>
      </c>
      <c r="AK115" s="105" t="str">
        <f>IF(INDEX(Z:Z,115)="","",INDEX(Z:Z,115))</f>
        <v/>
      </c>
      <c r="AL115" s="105" t="str">
        <f>IF(INDEX(AB:AB,115)="","",INDEX(AB:AB,115))</f>
        <v/>
      </c>
    </row>
    <row r="116" spans="1:38" ht="22.5" customHeight="1" x14ac:dyDescent="0.45">
      <c r="A116" s="177"/>
      <c r="B116" s="57">
        <v>43</v>
      </c>
      <c r="C116" s="44" t="str">
        <f t="shared" si="25"/>
        <v/>
      </c>
      <c r="D116" s="45" t="str">
        <f t="shared" si="26"/>
        <v/>
      </c>
      <c r="E116" s="151" t="str">
        <f t="shared" si="27"/>
        <v/>
      </c>
      <c r="F116" s="44" t="str">
        <f t="shared" si="28"/>
        <v/>
      </c>
      <c r="G116" s="115" t="str">
        <f t="shared" si="29"/>
        <v/>
      </c>
      <c r="H116" s="115" t="str">
        <f t="shared" si="30"/>
        <v/>
      </c>
      <c r="I116" s="46" t="str">
        <f t="shared" si="31"/>
        <v/>
      </c>
      <c r="J116" s="47" t="s">
        <v>59</v>
      </c>
      <c r="K116" s="48" t="str">
        <f>IF(INDEX(C:C,116)="","",IF(INDEX(D:D,116)="X",M$16,H$16))</f>
        <v/>
      </c>
      <c r="L116" s="49"/>
      <c r="M116" s="50" t="str">
        <f t="shared" ref="M116:M128" si="34">IF(AND(AF116="",AL116=""),"",IF(AND(AL116&gt;=0,E$9=""),"Name Aufsteller!",IF(AND(AL116&gt;=0,E$13=""),"Aufstellungsort!",IF(AF116=0,"Name Gerät!",IF(AND(AL116&gt;=0,AF116=""),"Name Gerät!",IF(AND(AF116&gt;0,AL116=""),"Betrag, EUR!",IF(K116="","",ROUNDDOWN(I116*K116/100,0))))))))</f>
        <v/>
      </c>
      <c r="N116" s="47" t="s">
        <v>59</v>
      </c>
      <c r="O116" s="180"/>
      <c r="P116" s="24"/>
      <c r="Q116" s="51"/>
      <c r="R116" s="21"/>
      <c r="S116" s="51"/>
      <c r="T116" s="90"/>
      <c r="U116" s="21"/>
      <c r="V116" s="51"/>
      <c r="W116" s="21"/>
      <c r="X116" s="51"/>
      <c r="Y116" s="51"/>
      <c r="Z116" s="21"/>
      <c r="AA116" s="51"/>
      <c r="AB116" s="19"/>
      <c r="AC116" s="25" t="str">
        <f t="shared" si="32"/>
        <v/>
      </c>
      <c r="AD116" s="224"/>
      <c r="AE116" s="103" t="str">
        <f t="shared" si="33"/>
        <v/>
      </c>
      <c r="AF116" s="104" t="str">
        <f>IF(INDEX(P:P,116)="","",INDEX(P:P,116))</f>
        <v/>
      </c>
      <c r="AG116" s="105" t="str">
        <f>IF(INDEX(R:R,116)="","",INDEX(R:R,116))</f>
        <v/>
      </c>
      <c r="AH116" s="105" t="str">
        <f>IF(INDEX(T:T,116)="","",INDEX(T:T,116))</f>
        <v/>
      </c>
      <c r="AI116" s="105" t="str">
        <f>IF(INDEX(U:U,116)="","",INDEX(U:U,116))</f>
        <v/>
      </c>
      <c r="AJ116" s="105" t="str">
        <f>IF(INDEX(W:W,116)="","",INDEX(W:W,116))</f>
        <v/>
      </c>
      <c r="AK116" s="105" t="str">
        <f>IF(INDEX(Z:Z,116)="","",INDEX(Z:Z,116))</f>
        <v/>
      </c>
      <c r="AL116" s="105" t="str">
        <f>IF(INDEX(AB:AB,116)="","",INDEX(AB:AB,116))</f>
        <v/>
      </c>
    </row>
    <row r="117" spans="1:38" ht="22.5" customHeight="1" x14ac:dyDescent="0.45">
      <c r="A117" s="177"/>
      <c r="B117" s="57">
        <v>44</v>
      </c>
      <c r="C117" s="44" t="str">
        <f t="shared" si="25"/>
        <v/>
      </c>
      <c r="D117" s="45" t="str">
        <f t="shared" si="26"/>
        <v/>
      </c>
      <c r="E117" s="151" t="str">
        <f t="shared" si="27"/>
        <v/>
      </c>
      <c r="F117" s="44" t="str">
        <f t="shared" si="28"/>
        <v/>
      </c>
      <c r="G117" s="115" t="str">
        <f t="shared" si="29"/>
        <v/>
      </c>
      <c r="H117" s="115" t="str">
        <f t="shared" si="30"/>
        <v/>
      </c>
      <c r="I117" s="46" t="str">
        <f t="shared" si="31"/>
        <v/>
      </c>
      <c r="J117" s="47" t="s">
        <v>59</v>
      </c>
      <c r="K117" s="48" t="str">
        <f>IF(INDEX(C:C,117)="","",IF(INDEX(D:D,117)="X",M$16,H$16))</f>
        <v/>
      </c>
      <c r="L117" s="49"/>
      <c r="M117" s="50" t="str">
        <f t="shared" si="34"/>
        <v/>
      </c>
      <c r="N117" s="47" t="s">
        <v>59</v>
      </c>
      <c r="O117" s="180"/>
      <c r="P117" s="24"/>
      <c r="Q117" s="51"/>
      <c r="R117" s="21"/>
      <c r="S117" s="51"/>
      <c r="T117" s="90"/>
      <c r="U117" s="21"/>
      <c r="V117" s="51"/>
      <c r="W117" s="21"/>
      <c r="X117" s="51"/>
      <c r="Y117" s="51"/>
      <c r="Z117" s="21"/>
      <c r="AA117" s="51"/>
      <c r="AB117" s="19"/>
      <c r="AC117" s="25" t="str">
        <f t="shared" si="32"/>
        <v/>
      </c>
      <c r="AD117" s="224"/>
      <c r="AE117" s="103" t="str">
        <f t="shared" si="33"/>
        <v/>
      </c>
      <c r="AF117" s="104" t="str">
        <f>IF(INDEX(P:P,117)="","",INDEX(P:P,117))</f>
        <v/>
      </c>
      <c r="AG117" s="105" t="str">
        <f>IF(INDEX(R:R,117)="","",INDEX(R:R,117))</f>
        <v/>
      </c>
      <c r="AH117" s="105" t="str">
        <f>IF(INDEX(T:T,117)="","",INDEX(T:T,117))</f>
        <v/>
      </c>
      <c r="AI117" s="105" t="str">
        <f>IF(INDEX(U:U,117)="","",INDEX(U:U,117))</f>
        <v/>
      </c>
      <c r="AJ117" s="105" t="str">
        <f>IF(INDEX(W:W,117)="","",INDEX(W:W,117))</f>
        <v/>
      </c>
      <c r="AK117" s="105" t="str">
        <f>IF(INDEX(Z:Z,117)="","",INDEX(Z:Z,117))</f>
        <v/>
      </c>
      <c r="AL117" s="105" t="str">
        <f>IF(INDEX(AB:AB,117)="","",INDEX(AB:AB,117))</f>
        <v/>
      </c>
    </row>
    <row r="118" spans="1:38" ht="22.5" customHeight="1" x14ac:dyDescent="0.45">
      <c r="A118" s="177"/>
      <c r="B118" s="57">
        <v>45</v>
      </c>
      <c r="C118" s="44" t="str">
        <f t="shared" si="25"/>
        <v/>
      </c>
      <c r="D118" s="45" t="str">
        <f t="shared" si="26"/>
        <v/>
      </c>
      <c r="E118" s="151" t="str">
        <f t="shared" si="27"/>
        <v/>
      </c>
      <c r="F118" s="44" t="str">
        <f t="shared" si="28"/>
        <v/>
      </c>
      <c r="G118" s="115" t="str">
        <f t="shared" si="29"/>
        <v/>
      </c>
      <c r="H118" s="115" t="str">
        <f t="shared" si="30"/>
        <v/>
      </c>
      <c r="I118" s="46" t="str">
        <f t="shared" si="31"/>
        <v/>
      </c>
      <c r="J118" s="47" t="s">
        <v>59</v>
      </c>
      <c r="K118" s="48" t="str">
        <f>IF(INDEX(C:C,118)="","",IF(INDEX(D:D,118)="X",M$16,H$16))</f>
        <v/>
      </c>
      <c r="L118" s="49"/>
      <c r="M118" s="50" t="str">
        <f t="shared" si="34"/>
        <v/>
      </c>
      <c r="N118" s="47" t="s">
        <v>59</v>
      </c>
      <c r="O118" s="180"/>
      <c r="P118" s="24"/>
      <c r="Q118" s="51"/>
      <c r="R118" s="21"/>
      <c r="S118" s="51"/>
      <c r="T118" s="90"/>
      <c r="U118" s="21"/>
      <c r="V118" s="51"/>
      <c r="W118" s="21"/>
      <c r="X118" s="51"/>
      <c r="Y118" s="51"/>
      <c r="Z118" s="21"/>
      <c r="AA118" s="51"/>
      <c r="AB118" s="19"/>
      <c r="AC118" s="25" t="str">
        <f t="shared" si="32"/>
        <v/>
      </c>
      <c r="AD118" s="224"/>
      <c r="AE118" s="103" t="str">
        <f t="shared" si="33"/>
        <v/>
      </c>
      <c r="AF118" s="104" t="str">
        <f>IF(INDEX(P:P,118)="","",INDEX(P:P,118))</f>
        <v/>
      </c>
      <c r="AG118" s="105" t="str">
        <f>IF(INDEX(R:R,118)="","",INDEX(R:R,118))</f>
        <v/>
      </c>
      <c r="AH118" s="105" t="str">
        <f>IF(INDEX(T:T,118)="","",INDEX(T:T,118))</f>
        <v/>
      </c>
      <c r="AI118" s="105" t="str">
        <f>IF(INDEX(U:U,118)="","",INDEX(U:U,118))</f>
        <v/>
      </c>
      <c r="AJ118" s="105" t="str">
        <f>IF(INDEX(W:W,118)="","",INDEX(W:W,118))</f>
        <v/>
      </c>
      <c r="AK118" s="105" t="str">
        <f>IF(INDEX(Z:Z,118)="","",INDEX(Z:Z,118))</f>
        <v/>
      </c>
      <c r="AL118" s="105" t="str">
        <f>IF(INDEX(AB:AB,118)="","",INDEX(AB:AB,118))</f>
        <v/>
      </c>
    </row>
    <row r="119" spans="1:38" ht="22.5" customHeight="1" x14ac:dyDescent="0.45">
      <c r="A119" s="177"/>
      <c r="B119" s="57">
        <v>46</v>
      </c>
      <c r="C119" s="44" t="str">
        <f t="shared" si="25"/>
        <v/>
      </c>
      <c r="D119" s="45" t="str">
        <f t="shared" si="26"/>
        <v/>
      </c>
      <c r="E119" s="151" t="str">
        <f t="shared" si="27"/>
        <v/>
      </c>
      <c r="F119" s="44" t="str">
        <f t="shared" si="28"/>
        <v/>
      </c>
      <c r="G119" s="115" t="str">
        <f t="shared" si="29"/>
        <v/>
      </c>
      <c r="H119" s="115" t="str">
        <f t="shared" si="30"/>
        <v/>
      </c>
      <c r="I119" s="46" t="str">
        <f t="shared" si="31"/>
        <v/>
      </c>
      <c r="J119" s="47" t="s">
        <v>59</v>
      </c>
      <c r="K119" s="48" t="str">
        <f>IF(INDEX(C:C,119)="","",IF(INDEX(D:D,119)="X",M$16,H$16))</f>
        <v/>
      </c>
      <c r="L119" s="49"/>
      <c r="M119" s="50" t="str">
        <f t="shared" si="34"/>
        <v/>
      </c>
      <c r="N119" s="47" t="s">
        <v>59</v>
      </c>
      <c r="O119" s="180"/>
      <c r="P119" s="24"/>
      <c r="Q119" s="51"/>
      <c r="R119" s="21"/>
      <c r="S119" s="51"/>
      <c r="T119" s="90"/>
      <c r="U119" s="21"/>
      <c r="V119" s="51"/>
      <c r="W119" s="21"/>
      <c r="X119" s="51"/>
      <c r="Y119" s="51"/>
      <c r="Z119" s="21"/>
      <c r="AA119" s="51"/>
      <c r="AB119" s="19"/>
      <c r="AC119" s="25" t="str">
        <f t="shared" si="32"/>
        <v/>
      </c>
      <c r="AD119" s="224"/>
      <c r="AE119" s="103" t="str">
        <f t="shared" si="33"/>
        <v/>
      </c>
      <c r="AF119" s="104" t="str">
        <f>IF(INDEX(P:P,119)="","",INDEX(P:P,119))</f>
        <v/>
      </c>
      <c r="AG119" s="105" t="str">
        <f>IF(INDEX(R:R,119)="","",INDEX(R:R,119))</f>
        <v/>
      </c>
      <c r="AH119" s="105" t="str">
        <f>IF(INDEX(T:T,119)="","",INDEX(T:T,119))</f>
        <v/>
      </c>
      <c r="AI119" s="105" t="str">
        <f>IF(INDEX(U:U,119)="","",INDEX(U:U,119))</f>
        <v/>
      </c>
      <c r="AJ119" s="105" t="str">
        <f>IF(INDEX(W:W,119)="","",INDEX(W:W,119))</f>
        <v/>
      </c>
      <c r="AK119" s="105" t="str">
        <f>IF(INDEX(Z:Z,119)="","",INDEX(Z:Z,119))</f>
        <v/>
      </c>
      <c r="AL119" s="105" t="str">
        <f>IF(INDEX(AB:AB,119)="","",INDEX(AB:AB,119))</f>
        <v/>
      </c>
    </row>
    <row r="120" spans="1:38" ht="22.5" customHeight="1" x14ac:dyDescent="0.45">
      <c r="A120" s="177"/>
      <c r="B120" s="57">
        <v>47</v>
      </c>
      <c r="C120" s="44" t="str">
        <f t="shared" si="25"/>
        <v/>
      </c>
      <c r="D120" s="45" t="str">
        <f t="shared" si="26"/>
        <v/>
      </c>
      <c r="E120" s="151" t="str">
        <f t="shared" si="27"/>
        <v/>
      </c>
      <c r="F120" s="44" t="str">
        <f t="shared" si="28"/>
        <v/>
      </c>
      <c r="G120" s="115" t="str">
        <f t="shared" si="29"/>
        <v/>
      </c>
      <c r="H120" s="115" t="str">
        <f t="shared" si="30"/>
        <v/>
      </c>
      <c r="I120" s="46" t="str">
        <f t="shared" si="31"/>
        <v/>
      </c>
      <c r="J120" s="47" t="s">
        <v>59</v>
      </c>
      <c r="K120" s="48" t="str">
        <f>IF(INDEX(C:C,120)="","",IF(INDEX(D:D,120)="X",M$16,H$16))</f>
        <v/>
      </c>
      <c r="L120" s="49"/>
      <c r="M120" s="50" t="str">
        <f t="shared" si="34"/>
        <v/>
      </c>
      <c r="N120" s="47" t="s">
        <v>59</v>
      </c>
      <c r="O120" s="180"/>
      <c r="P120" s="24"/>
      <c r="Q120" s="51"/>
      <c r="R120" s="21"/>
      <c r="S120" s="51"/>
      <c r="T120" s="90"/>
      <c r="U120" s="21"/>
      <c r="V120" s="51"/>
      <c r="W120" s="21"/>
      <c r="X120" s="51"/>
      <c r="Y120" s="51"/>
      <c r="Z120" s="21"/>
      <c r="AA120" s="51"/>
      <c r="AB120" s="19"/>
      <c r="AC120" s="25" t="str">
        <f t="shared" si="32"/>
        <v/>
      </c>
      <c r="AD120" s="224"/>
      <c r="AE120" s="103" t="str">
        <f t="shared" si="33"/>
        <v/>
      </c>
      <c r="AF120" s="104" t="str">
        <f>IF(INDEX(P:P,120)="","",INDEX(P:P,120))</f>
        <v/>
      </c>
      <c r="AG120" s="105" t="str">
        <f>IF(INDEX(R:R,120)="","",INDEX(R:R,120))</f>
        <v/>
      </c>
      <c r="AH120" s="105" t="str">
        <f>IF(INDEX(T:T,120)="","",INDEX(T:T,120))</f>
        <v/>
      </c>
      <c r="AI120" s="105" t="str">
        <f>IF(INDEX(U:U,120)="","",INDEX(U:U,120))</f>
        <v/>
      </c>
      <c r="AJ120" s="105" t="str">
        <f>IF(INDEX(W:W,120)="","",INDEX(W:W,120))</f>
        <v/>
      </c>
      <c r="AK120" s="105" t="str">
        <f>IF(INDEX(Z:Z,120)="","",INDEX(Z:Z,120))</f>
        <v/>
      </c>
      <c r="AL120" s="105" t="str">
        <f>IF(INDEX(AB:AB,120)="","",INDEX(AB:AB,120))</f>
        <v/>
      </c>
    </row>
    <row r="121" spans="1:38" ht="22.5" customHeight="1" x14ac:dyDescent="0.45">
      <c r="A121" s="177"/>
      <c r="B121" s="57">
        <v>48</v>
      </c>
      <c r="C121" s="44" t="str">
        <f t="shared" si="25"/>
        <v/>
      </c>
      <c r="D121" s="45" t="str">
        <f t="shared" si="26"/>
        <v/>
      </c>
      <c r="E121" s="151" t="str">
        <f t="shared" si="27"/>
        <v/>
      </c>
      <c r="F121" s="44" t="str">
        <f t="shared" si="28"/>
        <v/>
      </c>
      <c r="G121" s="115" t="str">
        <f t="shared" si="29"/>
        <v/>
      </c>
      <c r="H121" s="115" t="str">
        <f t="shared" si="30"/>
        <v/>
      </c>
      <c r="I121" s="46" t="str">
        <f t="shared" si="31"/>
        <v/>
      </c>
      <c r="J121" s="47" t="s">
        <v>59</v>
      </c>
      <c r="K121" s="48" t="str">
        <f>IF(INDEX(C:C,121)="","",IF(INDEX(D:D,121)="X",M$16,H$16))</f>
        <v/>
      </c>
      <c r="L121" s="49"/>
      <c r="M121" s="50" t="str">
        <f t="shared" si="34"/>
        <v/>
      </c>
      <c r="N121" s="47" t="s">
        <v>59</v>
      </c>
      <c r="O121" s="180"/>
      <c r="P121" s="24"/>
      <c r="Q121" s="51"/>
      <c r="R121" s="21"/>
      <c r="S121" s="51"/>
      <c r="T121" s="90"/>
      <c r="U121" s="21"/>
      <c r="V121" s="51"/>
      <c r="W121" s="21"/>
      <c r="X121" s="51"/>
      <c r="Y121" s="51"/>
      <c r="Z121" s="21"/>
      <c r="AA121" s="51"/>
      <c r="AB121" s="19"/>
      <c r="AC121" s="25" t="str">
        <f t="shared" si="32"/>
        <v/>
      </c>
      <c r="AD121" s="224"/>
      <c r="AE121" s="103" t="str">
        <f t="shared" si="33"/>
        <v/>
      </c>
      <c r="AF121" s="104" t="str">
        <f>IF(INDEX(P:P,121)="","",INDEX(P:P,121))</f>
        <v/>
      </c>
      <c r="AG121" s="105" t="str">
        <f>IF(INDEX(R:R,121)="","",INDEX(R:R,121))</f>
        <v/>
      </c>
      <c r="AH121" s="105" t="str">
        <f>IF(INDEX(T:T,121)="","",INDEX(T:T,121))</f>
        <v/>
      </c>
      <c r="AI121" s="105" t="str">
        <f>IF(INDEX(U:U,121)="","",INDEX(U:U,121))</f>
        <v/>
      </c>
      <c r="AJ121" s="105" t="str">
        <f>IF(INDEX(W:W,121)="","",INDEX(W:W,121))</f>
        <v/>
      </c>
      <c r="AK121" s="105" t="str">
        <f>IF(INDEX(Z:Z,121)="","",INDEX(Z:Z,121))</f>
        <v/>
      </c>
      <c r="AL121" s="105" t="str">
        <f>IF(INDEX(AB:AB,121)="","",INDEX(AB:AB,121))</f>
        <v/>
      </c>
    </row>
    <row r="122" spans="1:38" ht="22.5" customHeight="1" x14ac:dyDescent="0.45">
      <c r="A122" s="177"/>
      <c r="B122" s="57">
        <v>49</v>
      </c>
      <c r="C122" s="44" t="str">
        <f t="shared" si="25"/>
        <v/>
      </c>
      <c r="D122" s="45" t="str">
        <f t="shared" si="26"/>
        <v/>
      </c>
      <c r="E122" s="151" t="str">
        <f t="shared" si="27"/>
        <v/>
      </c>
      <c r="F122" s="44" t="str">
        <f t="shared" si="28"/>
        <v/>
      </c>
      <c r="G122" s="115" t="str">
        <f t="shared" si="29"/>
        <v/>
      </c>
      <c r="H122" s="115" t="str">
        <f t="shared" si="30"/>
        <v/>
      </c>
      <c r="I122" s="46" t="str">
        <f t="shared" si="31"/>
        <v/>
      </c>
      <c r="J122" s="47" t="s">
        <v>59</v>
      </c>
      <c r="K122" s="48" t="str">
        <f>IF(INDEX(C:C,122)="","",IF(INDEX(D:D,122)="X",M$16,H$16))</f>
        <v/>
      </c>
      <c r="L122" s="49"/>
      <c r="M122" s="50" t="str">
        <f t="shared" si="34"/>
        <v/>
      </c>
      <c r="N122" s="47" t="s">
        <v>59</v>
      </c>
      <c r="O122" s="180"/>
      <c r="P122" s="24"/>
      <c r="Q122" s="51"/>
      <c r="R122" s="21"/>
      <c r="S122" s="51"/>
      <c r="T122" s="90"/>
      <c r="U122" s="21"/>
      <c r="V122" s="51"/>
      <c r="W122" s="21"/>
      <c r="X122" s="51"/>
      <c r="Y122" s="51"/>
      <c r="Z122" s="21"/>
      <c r="AA122" s="51"/>
      <c r="AB122" s="19"/>
      <c r="AC122" s="25" t="str">
        <f t="shared" si="32"/>
        <v/>
      </c>
      <c r="AD122" s="224"/>
      <c r="AE122" s="103" t="str">
        <f t="shared" si="33"/>
        <v/>
      </c>
      <c r="AF122" s="104" t="str">
        <f>IF(INDEX(P:P,122)="","",INDEX(P:P,122))</f>
        <v/>
      </c>
      <c r="AG122" s="105" t="str">
        <f>IF(INDEX(R:R,122)="","",INDEX(R:R,122))</f>
        <v/>
      </c>
      <c r="AH122" s="105" t="str">
        <f>IF(INDEX(T:T,122)="","",INDEX(T:T,122))</f>
        <v/>
      </c>
      <c r="AI122" s="105" t="str">
        <f>IF(INDEX(U:U,122)="","",INDEX(U:U,122))</f>
        <v/>
      </c>
      <c r="AJ122" s="105" t="str">
        <f>IF(INDEX(W:W,122)="","",INDEX(W:W,122))</f>
        <v/>
      </c>
      <c r="AK122" s="105" t="str">
        <f>IF(INDEX(Z:Z,122)="","",INDEX(Z:Z,122))</f>
        <v/>
      </c>
      <c r="AL122" s="105" t="str">
        <f>IF(INDEX(AB:AB,122)="","",INDEX(AB:AB,122))</f>
        <v/>
      </c>
    </row>
    <row r="123" spans="1:38" ht="22.5" customHeight="1" x14ac:dyDescent="0.45">
      <c r="A123" s="177"/>
      <c r="B123" s="57">
        <v>50</v>
      </c>
      <c r="C123" s="44" t="str">
        <f t="shared" si="25"/>
        <v/>
      </c>
      <c r="D123" s="45" t="str">
        <f t="shared" si="26"/>
        <v/>
      </c>
      <c r="E123" s="151" t="str">
        <f t="shared" si="27"/>
        <v/>
      </c>
      <c r="F123" s="44" t="str">
        <f t="shared" si="28"/>
        <v/>
      </c>
      <c r="G123" s="115" t="str">
        <f t="shared" si="29"/>
        <v/>
      </c>
      <c r="H123" s="115" t="str">
        <f t="shared" si="30"/>
        <v/>
      </c>
      <c r="I123" s="46" t="str">
        <f t="shared" si="31"/>
        <v/>
      </c>
      <c r="J123" s="47" t="s">
        <v>59</v>
      </c>
      <c r="K123" s="48" t="str">
        <f>IF(INDEX(C:C,123)="","",IF(INDEX(D:D,123)="X",M$16,H$16))</f>
        <v/>
      </c>
      <c r="L123" s="49"/>
      <c r="M123" s="50" t="str">
        <f t="shared" si="34"/>
        <v/>
      </c>
      <c r="N123" s="47" t="s">
        <v>59</v>
      </c>
      <c r="O123" s="180"/>
      <c r="P123" s="24"/>
      <c r="Q123" s="51"/>
      <c r="R123" s="21"/>
      <c r="S123" s="51"/>
      <c r="T123" s="90"/>
      <c r="U123" s="21"/>
      <c r="V123" s="51"/>
      <c r="W123" s="21"/>
      <c r="X123" s="51"/>
      <c r="Y123" s="51"/>
      <c r="Z123" s="21"/>
      <c r="AA123" s="51"/>
      <c r="AB123" s="19"/>
      <c r="AC123" s="25" t="str">
        <f t="shared" si="32"/>
        <v/>
      </c>
      <c r="AD123" s="224"/>
      <c r="AE123" s="103" t="str">
        <f t="shared" si="33"/>
        <v/>
      </c>
      <c r="AF123" s="104" t="str">
        <f>IF(INDEX(P:P,123)="","",INDEX(P:P,123))</f>
        <v/>
      </c>
      <c r="AG123" s="105" t="str">
        <f>IF(INDEX(R:R,123)="","",INDEX(R:R,123))</f>
        <v/>
      </c>
      <c r="AH123" s="105" t="str">
        <f>IF(INDEX(T:T,123)="","",INDEX(T:T,123))</f>
        <v/>
      </c>
      <c r="AI123" s="105" t="str">
        <f>IF(INDEX(U:U,123)="","",INDEX(U:U,123))</f>
        <v/>
      </c>
      <c r="AJ123" s="105" t="str">
        <f>IF(INDEX(W:W,123)="","",INDEX(W:W,123))</f>
        <v/>
      </c>
      <c r="AK123" s="105" t="str">
        <f>IF(INDEX(Z:Z,123)="","",INDEX(Z:Z,123))</f>
        <v/>
      </c>
      <c r="AL123" s="105" t="str">
        <f>IF(INDEX(AB:AB,123)="","",INDEX(AB:AB,123))</f>
        <v/>
      </c>
    </row>
    <row r="124" spans="1:38" ht="22.5" customHeight="1" x14ac:dyDescent="0.45">
      <c r="A124" s="177"/>
      <c r="B124" s="57">
        <v>51</v>
      </c>
      <c r="C124" s="44" t="str">
        <f t="shared" si="25"/>
        <v/>
      </c>
      <c r="D124" s="45" t="str">
        <f t="shared" si="26"/>
        <v/>
      </c>
      <c r="E124" s="151" t="str">
        <f t="shared" si="27"/>
        <v/>
      </c>
      <c r="F124" s="44" t="str">
        <f t="shared" si="28"/>
        <v/>
      </c>
      <c r="G124" s="115" t="str">
        <f t="shared" si="29"/>
        <v/>
      </c>
      <c r="H124" s="115" t="str">
        <f t="shared" si="30"/>
        <v/>
      </c>
      <c r="I124" s="46" t="str">
        <f t="shared" si="31"/>
        <v/>
      </c>
      <c r="J124" s="47" t="s">
        <v>59</v>
      </c>
      <c r="K124" s="48" t="str">
        <f>IF(INDEX(C:C,124)="","",IF(INDEX(D:D,124)="X",M$16,H$16))</f>
        <v/>
      </c>
      <c r="L124" s="49"/>
      <c r="M124" s="50" t="str">
        <f t="shared" si="34"/>
        <v/>
      </c>
      <c r="N124" s="47" t="s">
        <v>59</v>
      </c>
      <c r="O124" s="180"/>
      <c r="P124" s="24"/>
      <c r="Q124" s="51"/>
      <c r="R124" s="21"/>
      <c r="S124" s="51"/>
      <c r="T124" s="90"/>
      <c r="U124" s="21"/>
      <c r="V124" s="51"/>
      <c r="W124" s="21"/>
      <c r="X124" s="51"/>
      <c r="Y124" s="51"/>
      <c r="Z124" s="21"/>
      <c r="AA124" s="51"/>
      <c r="AB124" s="19"/>
      <c r="AC124" s="25" t="str">
        <f t="shared" si="32"/>
        <v/>
      </c>
      <c r="AD124" s="224"/>
      <c r="AE124" s="103" t="str">
        <f t="shared" si="33"/>
        <v/>
      </c>
      <c r="AF124" s="104" t="str">
        <f>IF(INDEX(P:P,124)="","",INDEX(P:P,124))</f>
        <v/>
      </c>
      <c r="AG124" s="105" t="str">
        <f>IF(INDEX(R:R,124)="","",INDEX(R:R,124))</f>
        <v/>
      </c>
      <c r="AH124" s="105" t="str">
        <f>IF(INDEX(T:T,124)="","",INDEX(T:T,124))</f>
        <v/>
      </c>
      <c r="AI124" s="105" t="str">
        <f>IF(INDEX(U:U,124)="","",INDEX(U:U,124))</f>
        <v/>
      </c>
      <c r="AJ124" s="105" t="str">
        <f>IF(INDEX(W:W,124)="","",INDEX(W:W,124))</f>
        <v/>
      </c>
      <c r="AK124" s="105" t="str">
        <f>IF(INDEX(Z:Z,124)="","",INDEX(Z:Z,124))</f>
        <v/>
      </c>
      <c r="AL124" s="105" t="str">
        <f>IF(INDEX(AB:AB,124)="","",INDEX(AB:AB,124))</f>
        <v/>
      </c>
    </row>
    <row r="125" spans="1:38" ht="22.5" customHeight="1" x14ac:dyDescent="0.45">
      <c r="A125" s="177"/>
      <c r="B125" s="57">
        <v>52</v>
      </c>
      <c r="C125" s="44" t="str">
        <f t="shared" si="25"/>
        <v/>
      </c>
      <c r="D125" s="45" t="str">
        <f t="shared" si="26"/>
        <v/>
      </c>
      <c r="E125" s="151" t="str">
        <f t="shared" si="27"/>
        <v/>
      </c>
      <c r="F125" s="44" t="str">
        <f t="shared" si="28"/>
        <v/>
      </c>
      <c r="G125" s="115" t="str">
        <f t="shared" si="29"/>
        <v/>
      </c>
      <c r="H125" s="115" t="str">
        <f t="shared" si="30"/>
        <v/>
      </c>
      <c r="I125" s="46" t="str">
        <f t="shared" si="31"/>
        <v/>
      </c>
      <c r="J125" s="47" t="s">
        <v>59</v>
      </c>
      <c r="K125" s="48" t="str">
        <f>IF(INDEX(C:C,125)="","",IF(INDEX(D:D,125)="X",M$16,H$16))</f>
        <v/>
      </c>
      <c r="L125" s="49"/>
      <c r="M125" s="50" t="str">
        <f t="shared" si="34"/>
        <v/>
      </c>
      <c r="N125" s="47" t="s">
        <v>59</v>
      </c>
      <c r="O125" s="180"/>
      <c r="P125" s="24"/>
      <c r="Q125" s="51"/>
      <c r="R125" s="21"/>
      <c r="S125" s="51"/>
      <c r="T125" s="90"/>
      <c r="U125" s="21"/>
      <c r="V125" s="51"/>
      <c r="W125" s="21"/>
      <c r="X125" s="51"/>
      <c r="Y125" s="51"/>
      <c r="Z125" s="21"/>
      <c r="AA125" s="51"/>
      <c r="AB125" s="19"/>
      <c r="AC125" s="25" t="str">
        <f t="shared" si="32"/>
        <v/>
      </c>
      <c r="AD125" s="224"/>
      <c r="AE125" s="103" t="str">
        <f t="shared" si="33"/>
        <v/>
      </c>
      <c r="AF125" s="104" t="str">
        <f>IF(INDEX(P:P,125)="","",INDEX(P:P,125))</f>
        <v/>
      </c>
      <c r="AG125" s="105" t="str">
        <f>IF(INDEX(R:R,125)="","",INDEX(R:R,125))</f>
        <v/>
      </c>
      <c r="AH125" s="105" t="str">
        <f>IF(INDEX(T:T,125)="","",INDEX(T:T,125))</f>
        <v/>
      </c>
      <c r="AI125" s="105" t="str">
        <f>IF(INDEX(U:U,125)="","",INDEX(U:U,125))</f>
        <v/>
      </c>
      <c r="AJ125" s="105" t="str">
        <f>IF(INDEX(W:W,125)="","",INDEX(W:W,125))</f>
        <v/>
      </c>
      <c r="AK125" s="105" t="str">
        <f>IF(INDEX(Z:Z,125)="","",INDEX(Z:Z,125))</f>
        <v/>
      </c>
      <c r="AL125" s="105" t="str">
        <f>IF(INDEX(AB:AB,125)="","",INDEX(AB:AB,125))</f>
        <v/>
      </c>
    </row>
    <row r="126" spans="1:38" ht="22.5" customHeight="1" x14ac:dyDescent="0.45">
      <c r="A126" s="177"/>
      <c r="B126" s="57">
        <v>53</v>
      </c>
      <c r="C126" s="44" t="str">
        <f t="shared" si="25"/>
        <v/>
      </c>
      <c r="D126" s="45" t="str">
        <f t="shared" si="26"/>
        <v/>
      </c>
      <c r="E126" s="151" t="str">
        <f t="shared" si="27"/>
        <v/>
      </c>
      <c r="F126" s="44" t="str">
        <f t="shared" si="28"/>
        <v/>
      </c>
      <c r="G126" s="115" t="str">
        <f t="shared" si="29"/>
        <v/>
      </c>
      <c r="H126" s="115" t="str">
        <f t="shared" si="30"/>
        <v/>
      </c>
      <c r="I126" s="46" t="str">
        <f t="shared" si="31"/>
        <v/>
      </c>
      <c r="J126" s="47" t="s">
        <v>59</v>
      </c>
      <c r="K126" s="48" t="str">
        <f>IF(INDEX(C:C,126)="","",IF(INDEX(D:D,126)="X",M$16,H$16))</f>
        <v/>
      </c>
      <c r="L126" s="49"/>
      <c r="M126" s="50" t="str">
        <f t="shared" si="34"/>
        <v/>
      </c>
      <c r="N126" s="47" t="s">
        <v>59</v>
      </c>
      <c r="O126" s="180"/>
      <c r="P126" s="24"/>
      <c r="Q126" s="51"/>
      <c r="R126" s="21"/>
      <c r="S126" s="51"/>
      <c r="T126" s="90"/>
      <c r="U126" s="21"/>
      <c r="V126" s="51"/>
      <c r="W126" s="21"/>
      <c r="X126" s="51"/>
      <c r="Y126" s="51"/>
      <c r="Z126" s="21"/>
      <c r="AA126" s="51"/>
      <c r="AB126" s="19"/>
      <c r="AC126" s="25" t="str">
        <f t="shared" si="32"/>
        <v/>
      </c>
      <c r="AD126" s="224"/>
      <c r="AE126" s="103" t="str">
        <f t="shared" si="33"/>
        <v/>
      </c>
      <c r="AF126" s="104" t="str">
        <f>IF(INDEX(P:P,126)="","",INDEX(P:P,126))</f>
        <v/>
      </c>
      <c r="AG126" s="105" t="str">
        <f>IF(INDEX(R:R,126)="","",INDEX(R:R,126))</f>
        <v/>
      </c>
      <c r="AH126" s="105" t="str">
        <f>IF(INDEX(T:T,126)="","",INDEX(T:T,126))</f>
        <v/>
      </c>
      <c r="AI126" s="105" t="str">
        <f>IF(INDEX(U:U,126)="","",INDEX(U:U,126))</f>
        <v/>
      </c>
      <c r="AJ126" s="105" t="str">
        <f>IF(INDEX(W:W,126)="","",INDEX(W:W,126))</f>
        <v/>
      </c>
      <c r="AK126" s="105" t="str">
        <f>IF(INDEX(Z:Z,126)="","",INDEX(Z:Z,126))</f>
        <v/>
      </c>
      <c r="AL126" s="105" t="str">
        <f>IF(INDEX(AB:AB,126)="","",INDEX(AB:AB,126))</f>
        <v/>
      </c>
    </row>
    <row r="127" spans="1:38" ht="22.5" customHeight="1" x14ac:dyDescent="0.45">
      <c r="A127" s="177"/>
      <c r="B127" s="57">
        <v>54</v>
      </c>
      <c r="C127" s="44" t="str">
        <f t="shared" si="25"/>
        <v/>
      </c>
      <c r="D127" s="45" t="str">
        <f t="shared" si="26"/>
        <v/>
      </c>
      <c r="E127" s="151" t="str">
        <f t="shared" si="27"/>
        <v/>
      </c>
      <c r="F127" s="44" t="str">
        <f t="shared" si="28"/>
        <v/>
      </c>
      <c r="G127" s="115" t="str">
        <f t="shared" si="29"/>
        <v/>
      </c>
      <c r="H127" s="115" t="str">
        <f t="shared" si="30"/>
        <v/>
      </c>
      <c r="I127" s="46" t="str">
        <f t="shared" si="31"/>
        <v/>
      </c>
      <c r="J127" s="47" t="s">
        <v>59</v>
      </c>
      <c r="K127" s="48" t="str">
        <f>IF(INDEX(C:C,127)="","",IF(INDEX(D:D,127)="X",M$16,H$16))</f>
        <v/>
      </c>
      <c r="L127" s="49"/>
      <c r="M127" s="50" t="str">
        <f t="shared" si="34"/>
        <v/>
      </c>
      <c r="N127" s="47" t="s">
        <v>59</v>
      </c>
      <c r="O127" s="180"/>
      <c r="P127" s="24"/>
      <c r="Q127" s="51"/>
      <c r="R127" s="21"/>
      <c r="S127" s="51"/>
      <c r="T127" s="90"/>
      <c r="U127" s="21"/>
      <c r="V127" s="51"/>
      <c r="W127" s="21"/>
      <c r="X127" s="51"/>
      <c r="Y127" s="51"/>
      <c r="Z127" s="21"/>
      <c r="AA127" s="51"/>
      <c r="AB127" s="19"/>
      <c r="AC127" s="25" t="str">
        <f t="shared" si="32"/>
        <v/>
      </c>
      <c r="AD127" s="224"/>
      <c r="AE127" s="103" t="str">
        <f t="shared" si="33"/>
        <v/>
      </c>
      <c r="AF127" s="104" t="str">
        <f>IF(INDEX(P:P,127)="","",INDEX(P:P,127))</f>
        <v/>
      </c>
      <c r="AG127" s="105" t="str">
        <f>IF(INDEX(R:R,127)="","",INDEX(R:R,127))</f>
        <v/>
      </c>
      <c r="AH127" s="105" t="str">
        <f>IF(INDEX(T:T,127)="","",INDEX(T:T,127))</f>
        <v/>
      </c>
      <c r="AI127" s="105" t="str">
        <f>IF(INDEX(U:U,127)="","",INDEX(U:U,127))</f>
        <v/>
      </c>
      <c r="AJ127" s="105" t="str">
        <f>IF(INDEX(W:W,127)="","",INDEX(W:W,127))</f>
        <v/>
      </c>
      <c r="AK127" s="105" t="str">
        <f>IF(INDEX(Z:Z,127)="","",INDEX(Z:Z,127))</f>
        <v/>
      </c>
      <c r="AL127" s="105" t="str">
        <f>IF(INDEX(AB:AB,127)="","",INDEX(AB:AB,127))</f>
        <v/>
      </c>
    </row>
    <row r="128" spans="1:38" ht="22.5" customHeight="1" thickBot="1" x14ac:dyDescent="0.5">
      <c r="A128" s="177"/>
      <c r="B128" s="57">
        <v>55</v>
      </c>
      <c r="C128" s="44" t="str">
        <f t="shared" si="25"/>
        <v/>
      </c>
      <c r="D128" s="45" t="str">
        <f t="shared" si="26"/>
        <v/>
      </c>
      <c r="E128" s="151" t="str">
        <f t="shared" si="27"/>
        <v/>
      </c>
      <c r="F128" s="44" t="str">
        <f t="shared" si="28"/>
        <v/>
      </c>
      <c r="G128" s="115" t="str">
        <f t="shared" si="29"/>
        <v/>
      </c>
      <c r="H128" s="115" t="str">
        <f t="shared" si="30"/>
        <v/>
      </c>
      <c r="I128" s="46" t="str">
        <f t="shared" si="31"/>
        <v/>
      </c>
      <c r="J128" s="47" t="s">
        <v>59</v>
      </c>
      <c r="K128" s="48" t="str">
        <f>IF(INDEX(C:C,128)="","",IF(INDEX(D:D,128)="X",M$16,H$16))</f>
        <v/>
      </c>
      <c r="L128" s="49"/>
      <c r="M128" s="50" t="str">
        <f t="shared" si="34"/>
        <v/>
      </c>
      <c r="N128" s="47" t="s">
        <v>59</v>
      </c>
      <c r="O128" s="180"/>
      <c r="P128" s="24"/>
      <c r="Q128" s="51"/>
      <c r="R128" s="21"/>
      <c r="S128" s="51"/>
      <c r="T128" s="90"/>
      <c r="U128" s="21"/>
      <c r="V128" s="51"/>
      <c r="W128" s="113"/>
      <c r="X128" s="51"/>
      <c r="Y128" s="51"/>
      <c r="Z128" s="113"/>
      <c r="AA128" s="51"/>
      <c r="AB128" s="19"/>
      <c r="AC128" s="25" t="str">
        <f t="shared" si="32"/>
        <v/>
      </c>
      <c r="AD128" s="224"/>
      <c r="AE128" s="103" t="str">
        <f t="shared" si="33"/>
        <v/>
      </c>
      <c r="AF128" s="104" t="str">
        <f>IF(INDEX(P:P,128)="","",INDEX(P:P,128))</f>
        <v/>
      </c>
      <c r="AG128" s="105" t="str">
        <f>IF(INDEX(R:R,128)="","",INDEX(R:R,128))</f>
        <v/>
      </c>
      <c r="AH128" s="105" t="str">
        <f>IF(INDEX(T:T,128)="","",INDEX(T:T,128))</f>
        <v/>
      </c>
      <c r="AI128" s="105" t="str">
        <f>IF(INDEX(U:U,128)="","",INDEX(U:U,128))</f>
        <v/>
      </c>
      <c r="AJ128" s="105" t="str">
        <f>IF(INDEX(W:W,128)="","",INDEX(W:W,128))</f>
        <v/>
      </c>
      <c r="AK128" s="105" t="str">
        <f>IF(INDEX(Z:Z,128)="","",INDEX(Z:Z,128))</f>
        <v/>
      </c>
      <c r="AL128" s="105" t="str">
        <f>IF(INDEX(AB:AB,128)="","",INDEX(AB:AB,128))</f>
        <v/>
      </c>
    </row>
    <row r="129" spans="1:38" ht="22.5" customHeight="1" thickBot="1" x14ac:dyDescent="0.25">
      <c r="A129" s="177"/>
      <c r="B129" s="55">
        <v>56</v>
      </c>
      <c r="C129" s="158" t="str">
        <f>IF(B$99="","","Festzusetzender Steuerbetrag, Summe Spalte 9, Zeilen 41 - 55, bitte Betrag eintragen")</f>
        <v/>
      </c>
      <c r="D129" s="159"/>
      <c r="E129" s="159"/>
      <c r="F129" s="159"/>
      <c r="G129" s="159"/>
      <c r="H129" s="159"/>
      <c r="I129" s="234"/>
      <c r="J129" s="234"/>
      <c r="K129" s="235"/>
      <c r="L129" s="52" t="str">
        <f>IF(L114="","",SUM(L114:N128))</f>
        <v/>
      </c>
      <c r="M129" s="53" t="str">
        <f>IF(AND(AF115="",AF116="",AF117="",AF118="",AF119="",AF120="",AF121="",AF122="",AF123="",AF124="",AF125="",AF126="",AF127="",AF128="",B99=""),"",SUM(M114:M128))</f>
        <v/>
      </c>
      <c r="N129" s="54" t="s">
        <v>59</v>
      </c>
      <c r="O129" s="179"/>
      <c r="P129" s="193" t="s">
        <v>106</v>
      </c>
      <c r="Q129" s="193"/>
      <c r="R129" s="193"/>
      <c r="S129" s="193"/>
      <c r="T129" s="193"/>
      <c r="U129" s="193"/>
      <c r="V129" s="193"/>
      <c r="W129" s="193"/>
      <c r="X129" s="193"/>
      <c r="Y129" s="193"/>
      <c r="Z129" s="193"/>
      <c r="AA129" s="194"/>
      <c r="AB129" s="26">
        <f>AL129</f>
        <v>0</v>
      </c>
      <c r="AC129" s="26">
        <f>SUM(AC24:AC128)</f>
        <v>0</v>
      </c>
      <c r="AD129" s="224"/>
      <c r="AE129" s="103">
        <f>SUM(AE24:AE128)</f>
        <v>0</v>
      </c>
      <c r="AF129" s="104"/>
      <c r="AG129" s="108"/>
      <c r="AH129" s="108"/>
      <c r="AI129" s="108"/>
      <c r="AJ129" s="108"/>
      <c r="AK129" s="108"/>
      <c r="AL129" s="109">
        <f>SUM(AL24:AL128)</f>
        <v>0</v>
      </c>
    </row>
    <row r="130" spans="1:38" ht="18" customHeight="1" x14ac:dyDescent="0.2">
      <c r="A130" s="176"/>
      <c r="B130" s="27"/>
      <c r="C130" s="154" t="str">
        <f>IF(B$99="","",AF130)</f>
        <v/>
      </c>
      <c r="D130" s="154"/>
      <c r="E130" s="154"/>
      <c r="F130" s="154"/>
      <c r="G130" s="154"/>
      <c r="H130" s="156" t="str">
        <f>IF('ZusStell alle AufstOrte'!B31="",AG130,AG131)</f>
        <v>Unterschrift bitte auf Blatt "Zusammenstellung" Seite 2!</v>
      </c>
      <c r="I130" s="156"/>
      <c r="J130" s="156"/>
      <c r="K130" s="156"/>
      <c r="L130" s="156"/>
      <c r="M130" s="156"/>
      <c r="N130" s="156"/>
      <c r="O130" s="179"/>
      <c r="P130" s="202" t="s">
        <v>109</v>
      </c>
      <c r="Q130" s="202"/>
      <c r="R130" s="202"/>
      <c r="S130" s="202"/>
      <c r="T130" s="202"/>
      <c r="U130" s="202"/>
      <c r="V130" s="202"/>
      <c r="W130" s="202"/>
      <c r="X130" s="202"/>
      <c r="Y130" s="202"/>
      <c r="Z130" s="202"/>
      <c r="AA130" s="202"/>
      <c r="AB130" s="202"/>
      <c r="AC130" s="202"/>
      <c r="AD130" s="178"/>
      <c r="AE130" s="110"/>
      <c r="AF130" s="104" t="s">
        <v>65</v>
      </c>
      <c r="AG130" s="105" t="s">
        <v>91</v>
      </c>
    </row>
    <row r="131" spans="1:38" ht="24.75" customHeight="1" x14ac:dyDescent="0.2">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11"/>
      <c r="AF131" s="104"/>
      <c r="AG131" s="105" t="s">
        <v>92</v>
      </c>
    </row>
    <row r="132" spans="1:38" ht="12.75" hidden="1" customHeight="1" x14ac:dyDescent="0.2">
      <c r="A132" s="21"/>
      <c r="B132" s="21"/>
      <c r="C132" s="21"/>
      <c r="D132" s="22"/>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112"/>
    </row>
    <row r="133" spans="1:38" ht="15" hidden="1" customHeight="1" x14ac:dyDescent="0.2"/>
  </sheetData>
  <sheetProtection algorithmName="SHA-512" hashValue="f+rvg0+g+1X7Db1yHUJDcDIKf4973R9L4cb3vTUMvi0YKbtvBkYhsG0BHV0XG8qcVZzUqRdype7Kc5ux3EskKQ==" saltValue="zrks/RXOZL5clYiwd9wpyw==" spinCount="100000" sheet="1" selectLockedCells="1"/>
  <mergeCells count="262">
    <mergeCell ref="A1:A33"/>
    <mergeCell ref="A34:A130"/>
    <mergeCell ref="O1:O130"/>
    <mergeCell ref="E4:H6"/>
    <mergeCell ref="G19:G22"/>
    <mergeCell ref="G45:G48"/>
    <mergeCell ref="G77:G80"/>
    <mergeCell ref="G109:G112"/>
    <mergeCell ref="C31:H31"/>
    <mergeCell ref="C130:G130"/>
    <mergeCell ref="C66:G66"/>
    <mergeCell ref="B67:N67"/>
    <mergeCell ref="H66:N66"/>
    <mergeCell ref="B16:D16"/>
    <mergeCell ref="C65:H65"/>
    <mergeCell ref="B43:D43"/>
    <mergeCell ref="B19:B22"/>
    <mergeCell ref="L19:N19"/>
    <mergeCell ref="B17:D17"/>
    <mergeCell ref="M16:N16"/>
    <mergeCell ref="B34:N34"/>
    <mergeCell ref="I65:K65"/>
    <mergeCell ref="E23:F23"/>
    <mergeCell ref="E36:F37"/>
    <mergeCell ref="A131:AD131"/>
    <mergeCell ref="P65:T65"/>
    <mergeCell ref="P97:T97"/>
    <mergeCell ref="P129:AA129"/>
    <mergeCell ref="Y110:AA110"/>
    <mergeCell ref="Q111:S111"/>
    <mergeCell ref="P108:AC108"/>
    <mergeCell ref="E74:F74"/>
    <mergeCell ref="P109:P112"/>
    <mergeCell ref="Q110:S110"/>
    <mergeCell ref="T81:U81"/>
    <mergeCell ref="V81:X81"/>
    <mergeCell ref="Y81:AA81"/>
    <mergeCell ref="T109:T112"/>
    <mergeCell ref="V109:X112"/>
    <mergeCell ref="Q112:S112"/>
    <mergeCell ref="Q109:S109"/>
    <mergeCell ref="B104:D104"/>
    <mergeCell ref="E81:F81"/>
    <mergeCell ref="C98:G98"/>
    <mergeCell ref="B99:N99"/>
    <mergeCell ref="B100:D100"/>
    <mergeCell ref="E103:G103"/>
    <mergeCell ref="H98:N98"/>
    <mergeCell ref="P1:AC1"/>
    <mergeCell ref="P130:AC130"/>
    <mergeCell ref="Y112:AA112"/>
    <mergeCell ref="Q113:S113"/>
    <mergeCell ref="T113:U113"/>
    <mergeCell ref="V113:X113"/>
    <mergeCell ref="Y109:AA109"/>
    <mergeCell ref="P104:AC106"/>
    <mergeCell ref="P2:AC3"/>
    <mergeCell ref="P4:AC5"/>
    <mergeCell ref="P31:T31"/>
    <mergeCell ref="Y20:AA20"/>
    <mergeCell ref="Q21:S21"/>
    <mergeCell ref="Y21:AA21"/>
    <mergeCell ref="P6:AC8"/>
    <mergeCell ref="Y78:AA78"/>
    <mergeCell ref="P45:P48"/>
    <mergeCell ref="Y113:AA113"/>
    <mergeCell ref="Q79:S79"/>
    <mergeCell ref="Y79:AA79"/>
    <mergeCell ref="Q80:S80"/>
    <mergeCell ref="Y80:AA80"/>
    <mergeCell ref="Y111:AA111"/>
    <mergeCell ref="Q81:S81"/>
    <mergeCell ref="V45:X48"/>
    <mergeCell ref="Q46:S46"/>
    <mergeCell ref="Q47:S47"/>
    <mergeCell ref="Q48:S48"/>
    <mergeCell ref="T49:U49"/>
    <mergeCell ref="V49:X49"/>
    <mergeCell ref="Y49:AA49"/>
    <mergeCell ref="P77:P80"/>
    <mergeCell ref="Q77:S77"/>
    <mergeCell ref="T77:T80"/>
    <mergeCell ref="V77:X80"/>
    <mergeCell ref="Y77:AA77"/>
    <mergeCell ref="Q78:S78"/>
    <mergeCell ref="AD1:AD130"/>
    <mergeCell ref="Q49:S49"/>
    <mergeCell ref="Y45:AA45"/>
    <mergeCell ref="Y46:AA46"/>
    <mergeCell ref="Y47:AA47"/>
    <mergeCell ref="Y48:AA48"/>
    <mergeCell ref="Q23:S23"/>
    <mergeCell ref="T23:U23"/>
    <mergeCell ref="V23:X23"/>
    <mergeCell ref="Y23:AA23"/>
    <mergeCell ref="P76:AC76"/>
    <mergeCell ref="P40:AC42"/>
    <mergeCell ref="Q19:S19"/>
    <mergeCell ref="T19:T22"/>
    <mergeCell ref="V19:X22"/>
    <mergeCell ref="Y19:AA19"/>
    <mergeCell ref="Q20:S20"/>
    <mergeCell ref="P10:AC12"/>
    <mergeCell ref="P32:AC38"/>
    <mergeCell ref="Y22:AA22"/>
    <mergeCell ref="P19:P22"/>
    <mergeCell ref="Q22:S22"/>
    <mergeCell ref="Q45:S45"/>
    <mergeCell ref="T45:T48"/>
    <mergeCell ref="H12:N12"/>
    <mergeCell ref="H13:N13"/>
    <mergeCell ref="E19:E22"/>
    <mergeCell ref="M36:N37"/>
    <mergeCell ref="I39:J39"/>
    <mergeCell ref="C19:C22"/>
    <mergeCell ref="E16:F16"/>
    <mergeCell ref="E17:N17"/>
    <mergeCell ref="H14:N14"/>
    <mergeCell ref="B15:D15"/>
    <mergeCell ref="B10:D12"/>
    <mergeCell ref="B13:D13"/>
    <mergeCell ref="B14:D14"/>
    <mergeCell ref="E10:G10"/>
    <mergeCell ref="E14:G14"/>
    <mergeCell ref="E12:G12"/>
    <mergeCell ref="E11:G11"/>
    <mergeCell ref="E13:G13"/>
    <mergeCell ref="E104:N104"/>
    <mergeCell ref="I103:J103"/>
    <mergeCell ref="E72:N72"/>
    <mergeCell ref="E77:E80"/>
    <mergeCell ref="I77:J80"/>
    <mergeCell ref="I76:J76"/>
    <mergeCell ref="L80:N80"/>
    <mergeCell ref="L81:M81"/>
    <mergeCell ref="B77:B80"/>
    <mergeCell ref="C77:C80"/>
    <mergeCell ref="L77:N77"/>
    <mergeCell ref="L79:N79"/>
    <mergeCell ref="L78:N78"/>
    <mergeCell ref="L76:N76"/>
    <mergeCell ref="B75:D75"/>
    <mergeCell ref="B72:D72"/>
    <mergeCell ref="E73:N73"/>
    <mergeCell ref="B73:D73"/>
    <mergeCell ref="B74:D74"/>
    <mergeCell ref="M74:N74"/>
    <mergeCell ref="E75:N75"/>
    <mergeCell ref="C97:H97"/>
    <mergeCell ref="B1:N1"/>
    <mergeCell ref="I2:N2"/>
    <mergeCell ref="I3:N3"/>
    <mergeCell ref="I4:N5"/>
    <mergeCell ref="B2:D5"/>
    <mergeCell ref="E2:H2"/>
    <mergeCell ref="B6:D6"/>
    <mergeCell ref="H32:N32"/>
    <mergeCell ref="L18:N18"/>
    <mergeCell ref="L22:N22"/>
    <mergeCell ref="L21:N21"/>
    <mergeCell ref="I31:K31"/>
    <mergeCell ref="L23:M23"/>
    <mergeCell ref="L20:N20"/>
    <mergeCell ref="I19:J22"/>
    <mergeCell ref="I18:J18"/>
    <mergeCell ref="E7:F7"/>
    <mergeCell ref="B9:D9"/>
    <mergeCell ref="B7:D8"/>
    <mergeCell ref="K6:N6"/>
    <mergeCell ref="E15:N15"/>
    <mergeCell ref="H11:N11"/>
    <mergeCell ref="I8:J8"/>
    <mergeCell ref="H10:N10"/>
    <mergeCell ref="H9:N9"/>
    <mergeCell ref="E9:G9"/>
    <mergeCell ref="K8:L8"/>
    <mergeCell ref="M8:N8"/>
    <mergeCell ref="G8:H8"/>
    <mergeCell ref="B107:D107"/>
    <mergeCell ref="B109:B112"/>
    <mergeCell ref="E107:N107"/>
    <mergeCell ref="I108:J108"/>
    <mergeCell ref="L108:N108"/>
    <mergeCell ref="L46:N46"/>
    <mergeCell ref="L44:N44"/>
    <mergeCell ref="M42:N42"/>
    <mergeCell ref="L45:N45"/>
    <mergeCell ref="B45:B48"/>
    <mergeCell ref="C45:C48"/>
    <mergeCell ref="L47:N47"/>
    <mergeCell ref="E45:E48"/>
    <mergeCell ref="I44:J44"/>
    <mergeCell ref="I50:K50"/>
    <mergeCell ref="E49:F49"/>
    <mergeCell ref="I45:J48"/>
    <mergeCell ref="B42:D42"/>
    <mergeCell ref="L48:N48"/>
    <mergeCell ref="B106:D106"/>
    <mergeCell ref="E105:N105"/>
    <mergeCell ref="M106:N106"/>
    <mergeCell ref="H130:N130"/>
    <mergeCell ref="E113:F113"/>
    <mergeCell ref="L113:M113"/>
    <mergeCell ref="I109:J112"/>
    <mergeCell ref="L110:N110"/>
    <mergeCell ref="L109:N109"/>
    <mergeCell ref="L111:N111"/>
    <mergeCell ref="L112:N112"/>
    <mergeCell ref="C129:H129"/>
    <mergeCell ref="I129:K129"/>
    <mergeCell ref="I114:K114"/>
    <mergeCell ref="E109:E112"/>
    <mergeCell ref="C109:C112"/>
    <mergeCell ref="B105:D105"/>
    <mergeCell ref="E106:F106"/>
    <mergeCell ref="E8:F8"/>
    <mergeCell ref="K103:N103"/>
    <mergeCell ref="C32:G32"/>
    <mergeCell ref="G36:H37"/>
    <mergeCell ref="E41:N41"/>
    <mergeCell ref="P14:AC18"/>
    <mergeCell ref="P66:AC70"/>
    <mergeCell ref="P72:AC74"/>
    <mergeCell ref="B35:N35"/>
    <mergeCell ref="B39:D39"/>
    <mergeCell ref="B37:D37"/>
    <mergeCell ref="E39:G39"/>
    <mergeCell ref="I36:J37"/>
    <mergeCell ref="K39:N39"/>
    <mergeCell ref="K36:L37"/>
    <mergeCell ref="B38:N38"/>
    <mergeCell ref="B36:D36"/>
    <mergeCell ref="G100:H101"/>
    <mergeCell ref="B101:D101"/>
    <mergeCell ref="B103:D103"/>
    <mergeCell ref="B102:N102"/>
    <mergeCell ref="B33:N33"/>
    <mergeCell ref="P98:AC102"/>
    <mergeCell ref="B40:D40"/>
    <mergeCell ref="B41:D41"/>
    <mergeCell ref="E40:N40"/>
    <mergeCell ref="I82:K82"/>
    <mergeCell ref="I97:K97"/>
    <mergeCell ref="I100:J101"/>
    <mergeCell ref="K100:L101"/>
    <mergeCell ref="M100:N101"/>
    <mergeCell ref="L49:M49"/>
    <mergeCell ref="I71:J71"/>
    <mergeCell ref="K71:N71"/>
    <mergeCell ref="B71:D71"/>
    <mergeCell ref="B70:N70"/>
    <mergeCell ref="E71:G71"/>
    <mergeCell ref="B68:D68"/>
    <mergeCell ref="I68:J69"/>
    <mergeCell ref="E68:F69"/>
    <mergeCell ref="G68:H69"/>
    <mergeCell ref="B69:D69"/>
    <mergeCell ref="M68:N69"/>
    <mergeCell ref="K68:L69"/>
    <mergeCell ref="E100:F101"/>
    <mergeCell ref="E42:F42"/>
    <mergeCell ref="E43:N43"/>
  </mergeCells>
  <phoneticPr fontId="0" type="noConversion"/>
  <conditionalFormatting sqref="M24:M30 AC24:AC30 M50:M64 AC51:AC64 M82:M96 AC83:AC96 M114:M128 AC115:AC128">
    <cfRule type="expression" dxfId="13" priority="1" stopIfTrue="1">
      <formula>OR($M24="Aufstellungsort!",$M24="Name Aufsteller!")</formula>
    </cfRule>
    <cfRule type="expression" dxfId="12" priority="2" stopIfTrue="1">
      <formula>$M24="Name Gerät!"</formula>
    </cfRule>
    <cfRule type="expression" dxfId="11" priority="3" stopIfTrue="1">
      <formula>$M24="Betrag, EUR!"</formula>
    </cfRule>
  </conditionalFormatting>
  <dataValidations xWindow="925" yWindow="426" count="1">
    <dataValidation type="whole" operator="greaterThanOrEqual" allowBlank="1" showInputMessage="1" showErrorMessage="1" promptTitle="Nur Ganzzahlen eingeben." prompt="Bitte geben Sie nur abgerundete ganze Zahlen ein (ohne Nachkommastellen)." sqref="I51:I64 I24:I30 I83:I96 I115:I128" xr:uid="{00000000-0002-0000-0100-000000000000}">
      <formula1>-10000</formula1>
    </dataValidation>
  </dataValidations>
  <pageMargins left="0.31496062992125984" right="0.19685039370078741" top="0.19685039370078741" bottom="0" header="0.19685039370078741" footer="0.19685039370078741"/>
  <pageSetup paperSize="9" scale="95"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AM133"/>
  <sheetViews>
    <sheetView showRowColHeaders="0" showOutlineSymbols="0" topLeftCell="A20" zoomScaleNormal="100" workbookViewId="0">
      <selection activeCell="P51" sqref="P51"/>
    </sheetView>
  </sheetViews>
  <sheetFormatPr baseColWidth="10" defaultColWidth="0" defaultRowHeight="15" zeroHeight="1" x14ac:dyDescent="0.2"/>
  <cols>
    <col min="1" max="1" width="5.42578125" style="20" customWidth="1"/>
    <col min="2" max="2" width="4.5703125" style="20" customWidth="1"/>
    <col min="3" max="3" width="27.7109375" style="20" customWidth="1"/>
    <col min="4" max="4" width="5.5703125" style="23" customWidth="1"/>
    <col min="5" max="5" width="18.7109375" style="20" customWidth="1"/>
    <col min="6" max="6" width="10.85546875" style="20" customWidth="1"/>
    <col min="7" max="8" width="15.85546875" style="20" customWidth="1"/>
    <col min="9" max="9" width="13.28515625" style="20" customWidth="1"/>
    <col min="10" max="10" width="3.140625" style="20" customWidth="1"/>
    <col min="11" max="11" width="6.140625" style="20" customWidth="1"/>
    <col min="12" max="12" width="7.140625" style="20" customWidth="1"/>
    <col min="13" max="13" width="12" style="20" customWidth="1"/>
    <col min="14" max="14" width="3.140625" style="20" customWidth="1"/>
    <col min="15" max="15" width="5.42578125" style="20" customWidth="1"/>
    <col min="16" max="16" width="27.7109375" style="20" customWidth="1"/>
    <col min="17" max="17" width="1.85546875" style="20" customWidth="1"/>
    <col min="18" max="18" width="2.28515625" style="20" customWidth="1"/>
    <col min="19" max="19" width="1.85546875" style="20" customWidth="1"/>
    <col min="20" max="20" width="18.7109375" style="20" customWidth="1"/>
    <col min="21" max="21" width="10.85546875" style="20" customWidth="1"/>
    <col min="22" max="22" width="1.85546875" style="20" customWidth="1"/>
    <col min="23" max="23" width="12.7109375" style="20" customWidth="1"/>
    <col min="24" max="25" width="1.85546875" style="20" customWidth="1"/>
    <col min="26" max="26" width="12.7109375" style="20" customWidth="1"/>
    <col min="27" max="27" width="1.85546875" style="20" customWidth="1"/>
    <col min="28" max="28" width="16" style="20" customWidth="1"/>
    <col min="29" max="29" width="19.7109375" style="20" customWidth="1"/>
    <col min="30" max="30" width="5.42578125" style="20" customWidth="1"/>
    <col min="31" max="31" width="14.7109375" style="105" hidden="1" customWidth="1"/>
    <col min="32" max="32" width="0" style="105" hidden="1" customWidth="1"/>
    <col min="33" max="33" width="6.140625" style="105" hidden="1" customWidth="1"/>
    <col min="34" max="34" width="21.140625" style="105" hidden="1" customWidth="1"/>
    <col min="35" max="35" width="0" style="105" hidden="1" customWidth="1"/>
    <col min="36" max="36" width="17.28515625" style="105" hidden="1" customWidth="1"/>
    <col min="37" max="37" width="17.140625" style="105" hidden="1" customWidth="1"/>
    <col min="38" max="16384" width="0" style="105" hidden="1"/>
  </cols>
  <sheetData>
    <row r="1" spans="1:32" ht="13.5" customHeight="1" x14ac:dyDescent="0.2">
      <c r="A1" s="174" t="s">
        <v>93</v>
      </c>
      <c r="B1" s="250" t="s">
        <v>0</v>
      </c>
      <c r="C1" s="250"/>
      <c r="D1" s="250"/>
      <c r="E1" s="250"/>
      <c r="F1" s="250"/>
      <c r="G1" s="250"/>
      <c r="H1" s="250"/>
      <c r="I1" s="250"/>
      <c r="J1" s="250"/>
      <c r="K1" s="250"/>
      <c r="L1" s="250"/>
      <c r="M1" s="250"/>
      <c r="N1" s="250"/>
      <c r="O1" s="178"/>
      <c r="P1" s="176"/>
      <c r="Q1" s="176"/>
      <c r="R1" s="176"/>
      <c r="S1" s="176"/>
      <c r="T1" s="176"/>
      <c r="U1" s="176"/>
      <c r="V1" s="176"/>
      <c r="W1" s="176"/>
      <c r="X1" s="176"/>
      <c r="Y1" s="176"/>
      <c r="Z1" s="176"/>
      <c r="AA1" s="176"/>
      <c r="AB1" s="176"/>
      <c r="AC1" s="176"/>
      <c r="AD1" s="223"/>
      <c r="AE1" s="103"/>
      <c r="AF1" s="104"/>
    </row>
    <row r="2" spans="1:32" ht="34.5" customHeight="1" x14ac:dyDescent="0.2">
      <c r="A2" s="174"/>
      <c r="B2" s="181"/>
      <c r="C2" s="181"/>
      <c r="D2" s="181"/>
      <c r="E2" s="181"/>
      <c r="F2" s="181"/>
      <c r="G2" s="181"/>
      <c r="H2" s="181"/>
      <c r="I2" s="157"/>
      <c r="J2" s="157"/>
      <c r="K2" s="157"/>
      <c r="L2" s="157"/>
      <c r="M2" s="157"/>
      <c r="N2" s="157"/>
      <c r="O2" s="176"/>
      <c r="P2" s="228" t="s">
        <v>110</v>
      </c>
      <c r="Q2" s="228"/>
      <c r="R2" s="228"/>
      <c r="S2" s="228"/>
      <c r="T2" s="228"/>
      <c r="U2" s="228"/>
      <c r="V2" s="228"/>
      <c r="W2" s="228"/>
      <c r="X2" s="228"/>
      <c r="Y2" s="228"/>
      <c r="Z2" s="228"/>
      <c r="AA2" s="228"/>
      <c r="AB2" s="228"/>
      <c r="AC2" s="228"/>
      <c r="AD2" s="223"/>
      <c r="AE2" s="103"/>
      <c r="AF2" s="104"/>
    </row>
    <row r="3" spans="1:32" ht="13.5" customHeight="1" x14ac:dyDescent="0.2">
      <c r="A3" s="174"/>
      <c r="B3" s="181"/>
      <c r="C3" s="181"/>
      <c r="D3" s="181"/>
      <c r="E3" s="28"/>
      <c r="F3" s="27"/>
      <c r="G3" s="27"/>
      <c r="H3" s="28"/>
      <c r="I3" s="230" t="s">
        <v>1</v>
      </c>
      <c r="J3" s="230"/>
      <c r="K3" s="230"/>
      <c r="L3" s="230"/>
      <c r="M3" s="230"/>
      <c r="N3" s="230"/>
      <c r="O3" s="176"/>
      <c r="P3" s="228"/>
      <c r="Q3" s="228"/>
      <c r="R3" s="228"/>
      <c r="S3" s="228"/>
      <c r="T3" s="228"/>
      <c r="U3" s="228"/>
      <c r="V3" s="228"/>
      <c r="W3" s="228"/>
      <c r="X3" s="228"/>
      <c r="Y3" s="228"/>
      <c r="Z3" s="228"/>
      <c r="AA3" s="228"/>
      <c r="AB3" s="228"/>
      <c r="AC3" s="228"/>
      <c r="AD3" s="223"/>
      <c r="AE3" s="103"/>
      <c r="AF3" s="104"/>
    </row>
    <row r="4" spans="1:32" ht="19.5" customHeight="1" x14ac:dyDescent="0.2">
      <c r="A4" s="174"/>
      <c r="B4" s="181"/>
      <c r="C4" s="181"/>
      <c r="D4" s="181"/>
      <c r="E4" s="181"/>
      <c r="F4" s="181"/>
      <c r="G4" s="181"/>
      <c r="H4" s="181"/>
      <c r="I4" s="230" t="s">
        <v>2</v>
      </c>
      <c r="J4" s="230"/>
      <c r="K4" s="230"/>
      <c r="L4" s="230"/>
      <c r="M4" s="230"/>
      <c r="N4" s="230"/>
      <c r="O4" s="176"/>
      <c r="P4" s="192" t="s">
        <v>107</v>
      </c>
      <c r="Q4" s="192"/>
      <c r="R4" s="192"/>
      <c r="S4" s="192"/>
      <c r="T4" s="192"/>
      <c r="U4" s="192"/>
      <c r="V4" s="192"/>
      <c r="W4" s="192"/>
      <c r="X4" s="192"/>
      <c r="Y4" s="192"/>
      <c r="Z4" s="192"/>
      <c r="AA4" s="192"/>
      <c r="AB4" s="192"/>
      <c r="AC4" s="192"/>
      <c r="AD4" s="223"/>
      <c r="AE4" s="103"/>
      <c r="AF4" s="104"/>
    </row>
    <row r="5" spans="1:32" ht="13.5" customHeight="1" x14ac:dyDescent="0.2">
      <c r="A5" s="174"/>
      <c r="B5" s="181"/>
      <c r="C5" s="181"/>
      <c r="D5" s="181"/>
      <c r="E5" s="181"/>
      <c r="F5" s="181"/>
      <c r="G5" s="181"/>
      <c r="H5" s="181"/>
      <c r="I5" s="230"/>
      <c r="J5" s="230"/>
      <c r="K5" s="230"/>
      <c r="L5" s="230"/>
      <c r="M5" s="230"/>
      <c r="N5" s="230"/>
      <c r="O5" s="176"/>
      <c r="P5" s="192"/>
      <c r="Q5" s="192"/>
      <c r="R5" s="192"/>
      <c r="S5" s="192"/>
      <c r="T5" s="192"/>
      <c r="U5" s="192"/>
      <c r="V5" s="192"/>
      <c r="W5" s="192"/>
      <c r="X5" s="192"/>
      <c r="Y5" s="192"/>
      <c r="Z5" s="192"/>
      <c r="AA5" s="192"/>
      <c r="AB5" s="192"/>
      <c r="AC5" s="192"/>
      <c r="AD5" s="223"/>
      <c r="AE5" s="103"/>
      <c r="AF5" s="104"/>
    </row>
    <row r="6" spans="1:32" ht="24.6" customHeight="1" x14ac:dyDescent="0.2">
      <c r="A6" s="174"/>
      <c r="B6" s="254" t="s">
        <v>33</v>
      </c>
      <c r="C6" s="254"/>
      <c r="D6" s="254"/>
      <c r="E6" s="181"/>
      <c r="F6" s="181"/>
      <c r="G6" s="181"/>
      <c r="H6" s="181"/>
      <c r="I6" s="27"/>
      <c r="J6" s="29" t="s">
        <v>3</v>
      </c>
      <c r="K6" s="246" t="str">
        <f>IF('ZusStell alle AufstOrte'!J6&gt;0,'ZusStell alle AufstOrte'!J6,"")</f>
        <v/>
      </c>
      <c r="L6" s="247"/>
      <c r="M6" s="247"/>
      <c r="N6" s="248"/>
      <c r="O6" s="176"/>
      <c r="P6" s="176"/>
      <c r="Q6" s="176"/>
      <c r="R6" s="176"/>
      <c r="S6" s="176"/>
      <c r="T6" s="176"/>
      <c r="U6" s="176"/>
      <c r="V6" s="176"/>
      <c r="W6" s="176"/>
      <c r="X6" s="176"/>
      <c r="Y6" s="176"/>
      <c r="Z6" s="176"/>
      <c r="AA6" s="176"/>
      <c r="AB6" s="176"/>
      <c r="AC6" s="176"/>
      <c r="AD6" s="223"/>
      <c r="AE6" s="103"/>
      <c r="AF6" s="104"/>
    </row>
    <row r="7" spans="1:32" ht="14.25" customHeight="1" x14ac:dyDescent="0.2">
      <c r="A7" s="174"/>
      <c r="B7" s="230" t="s">
        <v>4</v>
      </c>
      <c r="C7" s="230"/>
      <c r="D7" s="230"/>
      <c r="E7" s="181"/>
      <c r="F7" s="181"/>
      <c r="G7" s="28"/>
      <c r="H7" s="28"/>
      <c r="I7" s="28"/>
      <c r="J7" s="28"/>
      <c r="K7" s="28"/>
      <c r="L7" s="28"/>
      <c r="M7" s="28"/>
      <c r="N7" s="28"/>
      <c r="O7" s="176"/>
      <c r="P7" s="176"/>
      <c r="Q7" s="176"/>
      <c r="R7" s="176"/>
      <c r="S7" s="176"/>
      <c r="T7" s="176"/>
      <c r="U7" s="176"/>
      <c r="V7" s="176"/>
      <c r="W7" s="176"/>
      <c r="X7" s="176"/>
      <c r="Y7" s="176"/>
      <c r="Z7" s="176"/>
      <c r="AA7" s="176"/>
      <c r="AB7" s="176"/>
      <c r="AC7" s="176"/>
      <c r="AD7" s="223"/>
      <c r="AE7" s="103"/>
      <c r="AF7" s="104"/>
    </row>
    <row r="8" spans="1:32" ht="30.75" customHeight="1" x14ac:dyDescent="0.2">
      <c r="A8" s="174"/>
      <c r="B8" s="230"/>
      <c r="C8" s="230"/>
      <c r="D8" s="230"/>
      <c r="E8" s="173" t="s">
        <v>57</v>
      </c>
      <c r="F8" s="157"/>
      <c r="G8" s="251" t="str">
        <f>IF('ZusStell alle AufstOrte'!G8&gt;0,'ZusStell alle AufstOrte'!G8,"")</f>
        <v/>
      </c>
      <c r="H8" s="252"/>
      <c r="I8" s="249" t="s">
        <v>32</v>
      </c>
      <c r="J8" s="249"/>
      <c r="K8" s="251" t="str">
        <f>IF('ZusStell alle AufstOrte'!K8&gt;0,'ZusStell alle AufstOrte'!K8,"")</f>
        <v/>
      </c>
      <c r="L8" s="252"/>
      <c r="M8" s="253"/>
      <c r="N8" s="253"/>
      <c r="O8" s="176"/>
      <c r="P8" s="176"/>
      <c r="Q8" s="176"/>
      <c r="R8" s="176"/>
      <c r="S8" s="176"/>
      <c r="T8" s="176"/>
      <c r="U8" s="176"/>
      <c r="V8" s="176"/>
      <c r="W8" s="176"/>
      <c r="X8" s="176"/>
      <c r="Y8" s="176"/>
      <c r="Z8" s="176"/>
      <c r="AA8" s="176"/>
      <c r="AB8" s="176"/>
      <c r="AC8" s="176"/>
      <c r="AD8" s="223"/>
      <c r="AE8" s="103"/>
      <c r="AF8" s="104"/>
    </row>
    <row r="9" spans="1:32" ht="26.25" customHeight="1" x14ac:dyDescent="0.2">
      <c r="A9" s="174"/>
      <c r="B9" s="157" t="s">
        <v>34</v>
      </c>
      <c r="C9" s="157"/>
      <c r="D9" s="157"/>
      <c r="E9" s="185" t="str">
        <f>IF('ZusStell alle AufstOrte'!E9&gt;0,'ZusStell alle AufstOrte'!E9,"")</f>
        <v/>
      </c>
      <c r="F9" s="185"/>
      <c r="G9" s="185"/>
      <c r="H9" s="185" t="str">
        <f>IF('ZusStell alle AufstOrte'!H9&gt;0,'ZusStell alle AufstOrte'!H9,"")</f>
        <v/>
      </c>
      <c r="I9" s="185"/>
      <c r="J9" s="185"/>
      <c r="K9" s="185"/>
      <c r="L9" s="185"/>
      <c r="M9" s="185"/>
      <c r="N9" s="185"/>
      <c r="O9" s="176"/>
      <c r="P9" s="78"/>
      <c r="Q9" s="78"/>
      <c r="R9" s="78"/>
      <c r="S9" s="78"/>
      <c r="T9" s="78"/>
      <c r="U9" s="78"/>
      <c r="V9" s="78"/>
      <c r="W9" s="78"/>
      <c r="X9" s="78"/>
      <c r="Y9" s="78"/>
      <c r="Z9" s="78"/>
      <c r="AA9" s="78"/>
      <c r="AB9" s="78"/>
      <c r="AC9" s="78"/>
      <c r="AD9" s="223"/>
      <c r="AE9" s="103"/>
      <c r="AF9" s="104"/>
    </row>
    <row r="10" spans="1:32" ht="12" customHeight="1" x14ac:dyDescent="0.2">
      <c r="A10" s="174"/>
      <c r="B10" s="181"/>
      <c r="C10" s="181"/>
      <c r="D10" s="181"/>
      <c r="E10" s="231" t="s">
        <v>5</v>
      </c>
      <c r="F10" s="231"/>
      <c r="G10" s="231"/>
      <c r="H10" s="231" t="s">
        <v>6</v>
      </c>
      <c r="I10" s="231"/>
      <c r="J10" s="231"/>
      <c r="K10" s="231"/>
      <c r="L10" s="231"/>
      <c r="M10" s="231"/>
      <c r="N10" s="231"/>
      <c r="O10" s="176"/>
      <c r="P10" s="176"/>
      <c r="Q10" s="176"/>
      <c r="R10" s="176"/>
      <c r="S10" s="176"/>
      <c r="T10" s="176"/>
      <c r="U10" s="176"/>
      <c r="V10" s="176"/>
      <c r="W10" s="176"/>
      <c r="X10" s="176"/>
      <c r="Y10" s="176"/>
      <c r="Z10" s="176"/>
      <c r="AA10" s="176"/>
      <c r="AB10" s="176"/>
      <c r="AC10" s="176"/>
      <c r="AD10" s="223"/>
      <c r="AE10" s="103"/>
      <c r="AF10" s="104"/>
    </row>
    <row r="11" spans="1:32" ht="24" customHeight="1" x14ac:dyDescent="0.2">
      <c r="A11" s="174"/>
      <c r="B11" s="181"/>
      <c r="C11" s="181"/>
      <c r="D11" s="181"/>
      <c r="E11" s="185" t="str">
        <f>IF('ZusStell alle AufstOrte'!E11&gt;0,'ZusStell alle AufstOrte'!E11,"")</f>
        <v/>
      </c>
      <c r="F11" s="185"/>
      <c r="G11" s="185"/>
      <c r="H11" s="185" t="str">
        <f>IF('ZusStell alle AufstOrte'!H11&gt;0,'ZusStell alle AufstOrte'!H11,"")</f>
        <v/>
      </c>
      <c r="I11" s="185"/>
      <c r="J11" s="185"/>
      <c r="K11" s="185"/>
      <c r="L11" s="185"/>
      <c r="M11" s="185"/>
      <c r="N11" s="185"/>
      <c r="O11" s="176"/>
      <c r="P11" s="176"/>
      <c r="Q11" s="176"/>
      <c r="R11" s="176"/>
      <c r="S11" s="176"/>
      <c r="T11" s="176"/>
      <c r="U11" s="176"/>
      <c r="V11" s="176"/>
      <c r="W11" s="176"/>
      <c r="X11" s="176"/>
      <c r="Y11" s="176"/>
      <c r="Z11" s="176"/>
      <c r="AA11" s="176"/>
      <c r="AB11" s="176"/>
      <c r="AC11" s="176"/>
      <c r="AD11" s="223"/>
      <c r="AE11" s="103"/>
      <c r="AF11" s="104"/>
    </row>
    <row r="12" spans="1:32" ht="12" customHeight="1" x14ac:dyDescent="0.2">
      <c r="A12" s="174"/>
      <c r="B12" s="181"/>
      <c r="C12" s="181"/>
      <c r="D12" s="181"/>
      <c r="E12" s="231" t="s">
        <v>7</v>
      </c>
      <c r="F12" s="231"/>
      <c r="G12" s="231"/>
      <c r="H12" s="231" t="s">
        <v>8</v>
      </c>
      <c r="I12" s="231"/>
      <c r="J12" s="231"/>
      <c r="K12" s="231"/>
      <c r="L12" s="231"/>
      <c r="M12" s="231"/>
      <c r="N12" s="231"/>
      <c r="O12" s="176"/>
      <c r="P12" s="176"/>
      <c r="Q12" s="176"/>
      <c r="R12" s="176"/>
      <c r="S12" s="176"/>
      <c r="T12" s="176"/>
      <c r="U12" s="176"/>
      <c r="V12" s="176"/>
      <c r="W12" s="176"/>
      <c r="X12" s="176"/>
      <c r="Y12" s="176"/>
      <c r="Z12" s="176"/>
      <c r="AA12" s="176"/>
      <c r="AB12" s="176"/>
      <c r="AC12" s="176"/>
      <c r="AD12" s="223"/>
      <c r="AE12" s="103"/>
      <c r="AF12" s="104"/>
    </row>
    <row r="13" spans="1:32" ht="24" customHeight="1" x14ac:dyDescent="0.2">
      <c r="A13" s="174"/>
      <c r="B13" s="157" t="s">
        <v>35</v>
      </c>
      <c r="C13" s="157"/>
      <c r="D13" s="157"/>
      <c r="E13" s="185" t="str">
        <f>IF(INDEX('ZusStell alle AufstOrte'!D:D,18)&gt;0,INDEX('ZusStell alle AufstOrte'!D:D,18),"")</f>
        <v/>
      </c>
      <c r="F13" s="185"/>
      <c r="G13" s="185"/>
      <c r="H13" s="185" t="str">
        <f>IF(INDEX('ZusStell alle AufstOrte'!F:F,18)&gt;0,INDEX('ZusStell alle AufstOrte'!F:F,18),"")</f>
        <v/>
      </c>
      <c r="I13" s="185"/>
      <c r="J13" s="185"/>
      <c r="K13" s="185"/>
      <c r="L13" s="185"/>
      <c r="M13" s="185"/>
      <c r="N13" s="185"/>
      <c r="O13" s="176"/>
      <c r="P13" s="78"/>
      <c r="Q13" s="78"/>
      <c r="R13" s="78"/>
      <c r="S13" s="78"/>
      <c r="T13" s="78"/>
      <c r="U13" s="78"/>
      <c r="V13" s="78"/>
      <c r="W13" s="78"/>
      <c r="X13" s="78"/>
      <c r="Y13" s="78"/>
      <c r="Z13" s="78"/>
      <c r="AA13" s="78"/>
      <c r="AB13" s="78"/>
      <c r="AC13" s="78"/>
      <c r="AD13" s="223"/>
      <c r="AE13" s="103"/>
      <c r="AF13" s="104"/>
    </row>
    <row r="14" spans="1:32" ht="12" customHeight="1" x14ac:dyDescent="0.2">
      <c r="A14" s="174"/>
      <c r="B14" s="181"/>
      <c r="C14" s="181"/>
      <c r="D14" s="181"/>
      <c r="E14" s="231" t="s">
        <v>36</v>
      </c>
      <c r="F14" s="231"/>
      <c r="G14" s="231"/>
      <c r="H14" s="231" t="s">
        <v>37</v>
      </c>
      <c r="I14" s="231"/>
      <c r="J14" s="231"/>
      <c r="K14" s="231"/>
      <c r="L14" s="231"/>
      <c r="M14" s="231"/>
      <c r="N14" s="231"/>
      <c r="O14" s="176"/>
      <c r="P14" s="176"/>
      <c r="Q14" s="176"/>
      <c r="R14" s="176"/>
      <c r="S14" s="176"/>
      <c r="T14" s="176"/>
      <c r="U14" s="176"/>
      <c r="V14" s="176"/>
      <c r="W14" s="176"/>
      <c r="X14" s="176"/>
      <c r="Y14" s="176"/>
      <c r="Z14" s="176"/>
      <c r="AA14" s="176"/>
      <c r="AB14" s="176"/>
      <c r="AC14" s="176"/>
      <c r="AD14" s="223"/>
      <c r="AE14" s="103"/>
      <c r="AF14" s="104"/>
    </row>
    <row r="15" spans="1:32" ht="18.75" customHeight="1" x14ac:dyDescent="0.2">
      <c r="A15" s="174"/>
      <c r="B15" s="154" t="s">
        <v>9</v>
      </c>
      <c r="C15" s="154"/>
      <c r="D15" s="154"/>
      <c r="E15" s="154" t="s">
        <v>66</v>
      </c>
      <c r="F15" s="154"/>
      <c r="G15" s="154"/>
      <c r="H15" s="154"/>
      <c r="I15" s="154"/>
      <c r="J15" s="154"/>
      <c r="K15" s="154"/>
      <c r="L15" s="154"/>
      <c r="M15" s="154"/>
      <c r="N15" s="154"/>
      <c r="O15" s="176"/>
      <c r="P15" s="176"/>
      <c r="Q15" s="176"/>
      <c r="R15" s="176"/>
      <c r="S15" s="176"/>
      <c r="T15" s="176"/>
      <c r="U15" s="176"/>
      <c r="V15" s="176"/>
      <c r="W15" s="176"/>
      <c r="X15" s="176"/>
      <c r="Y15" s="176"/>
      <c r="Z15" s="176"/>
      <c r="AA15" s="176"/>
      <c r="AB15" s="176"/>
      <c r="AC15" s="176"/>
      <c r="AD15" s="223"/>
      <c r="AE15" s="103"/>
      <c r="AF15" s="104"/>
    </row>
    <row r="16" spans="1:32" ht="14.25" customHeight="1" x14ac:dyDescent="0.25">
      <c r="A16" s="174"/>
      <c r="B16" s="157" t="s">
        <v>67</v>
      </c>
      <c r="C16" s="157"/>
      <c r="D16" s="157"/>
      <c r="E16" s="157" t="s">
        <v>68</v>
      </c>
      <c r="F16" s="157"/>
      <c r="G16" s="30" t="s">
        <v>69</v>
      </c>
      <c r="H16" s="31">
        <f>'AufstOrt 1'!H16</f>
        <v>7.5</v>
      </c>
      <c r="I16" s="27" t="s">
        <v>70</v>
      </c>
      <c r="J16" s="27"/>
      <c r="K16" s="27"/>
      <c r="L16" s="27" t="s">
        <v>71</v>
      </c>
      <c r="M16" s="171">
        <f>'AufstOrt 1'!M16</f>
        <v>25</v>
      </c>
      <c r="N16" s="171"/>
      <c r="O16" s="176"/>
      <c r="P16" s="176"/>
      <c r="Q16" s="176"/>
      <c r="R16" s="176"/>
      <c r="S16" s="176"/>
      <c r="T16" s="176"/>
      <c r="U16" s="176"/>
      <c r="V16" s="176"/>
      <c r="W16" s="176"/>
      <c r="X16" s="176"/>
      <c r="Y16" s="176"/>
      <c r="Z16" s="176"/>
      <c r="AA16" s="176"/>
      <c r="AB16" s="176"/>
      <c r="AC16" s="176"/>
      <c r="AD16" s="223"/>
      <c r="AE16" s="103"/>
      <c r="AF16" s="104"/>
    </row>
    <row r="17" spans="1:39" ht="12.6" customHeight="1" x14ac:dyDescent="0.2">
      <c r="A17" s="174"/>
      <c r="B17" s="160" t="s">
        <v>10</v>
      </c>
      <c r="C17" s="160"/>
      <c r="D17" s="160"/>
      <c r="E17" s="161" t="s">
        <v>100</v>
      </c>
      <c r="F17" s="161"/>
      <c r="G17" s="161"/>
      <c r="H17" s="161"/>
      <c r="I17" s="161"/>
      <c r="J17" s="161"/>
      <c r="K17" s="161"/>
      <c r="L17" s="161"/>
      <c r="M17" s="161"/>
      <c r="N17" s="161"/>
      <c r="O17" s="176"/>
      <c r="P17" s="176"/>
      <c r="Q17" s="176"/>
      <c r="R17" s="176"/>
      <c r="S17" s="176"/>
      <c r="T17" s="176"/>
      <c r="U17" s="176"/>
      <c r="V17" s="176"/>
      <c r="W17" s="176"/>
      <c r="X17" s="176"/>
      <c r="Y17" s="176"/>
      <c r="Z17" s="176"/>
      <c r="AA17" s="176"/>
      <c r="AB17" s="176"/>
      <c r="AC17" s="176"/>
      <c r="AD17" s="223"/>
      <c r="AE17" s="103"/>
      <c r="AF17" s="104"/>
    </row>
    <row r="18" spans="1:39" ht="12.6" customHeight="1" x14ac:dyDescent="0.15">
      <c r="A18" s="175"/>
      <c r="B18" s="32" t="s">
        <v>11</v>
      </c>
      <c r="C18" s="32">
        <v>1</v>
      </c>
      <c r="D18" s="33">
        <v>2</v>
      </c>
      <c r="E18" s="32">
        <v>3</v>
      </c>
      <c r="F18" s="33">
        <v>4</v>
      </c>
      <c r="G18" s="32">
        <v>5</v>
      </c>
      <c r="H18" s="33">
        <v>6</v>
      </c>
      <c r="I18" s="239">
        <v>7</v>
      </c>
      <c r="J18" s="239"/>
      <c r="K18" s="33">
        <v>8</v>
      </c>
      <c r="L18" s="232">
        <v>9</v>
      </c>
      <c r="M18" s="232"/>
      <c r="N18" s="232"/>
      <c r="O18" s="179"/>
      <c r="P18" s="176"/>
      <c r="Q18" s="176"/>
      <c r="R18" s="176"/>
      <c r="S18" s="176"/>
      <c r="T18" s="176"/>
      <c r="U18" s="176"/>
      <c r="V18" s="176"/>
      <c r="W18" s="176"/>
      <c r="X18" s="176"/>
      <c r="Y18" s="176"/>
      <c r="Z18" s="176"/>
      <c r="AA18" s="176"/>
      <c r="AB18" s="176"/>
      <c r="AC18" s="176"/>
      <c r="AD18" s="223"/>
      <c r="AE18" s="103"/>
      <c r="AF18" s="104"/>
    </row>
    <row r="19" spans="1:39" ht="12" customHeight="1" x14ac:dyDescent="0.2">
      <c r="A19" s="175"/>
      <c r="B19" s="162"/>
      <c r="C19" s="168" t="s">
        <v>12</v>
      </c>
      <c r="D19" s="34" t="s">
        <v>12</v>
      </c>
      <c r="E19" s="236" t="s">
        <v>13</v>
      </c>
      <c r="F19" s="34" t="s">
        <v>14</v>
      </c>
      <c r="G19" s="182" t="s">
        <v>15</v>
      </c>
      <c r="H19" s="34" t="s">
        <v>61</v>
      </c>
      <c r="I19" s="243" t="s">
        <v>72</v>
      </c>
      <c r="J19" s="168"/>
      <c r="K19" s="34" t="s">
        <v>16</v>
      </c>
      <c r="L19" s="165" t="s">
        <v>17</v>
      </c>
      <c r="M19" s="166"/>
      <c r="N19" s="167"/>
      <c r="O19" s="176"/>
      <c r="P19" s="199" t="s">
        <v>12</v>
      </c>
      <c r="Q19" s="165" t="s">
        <v>12</v>
      </c>
      <c r="R19" s="166"/>
      <c r="S19" s="167"/>
      <c r="T19" s="199" t="s">
        <v>13</v>
      </c>
      <c r="U19" s="34" t="s">
        <v>14</v>
      </c>
      <c r="V19" s="211" t="s">
        <v>15</v>
      </c>
      <c r="W19" s="182"/>
      <c r="X19" s="212"/>
      <c r="Y19" s="165" t="s">
        <v>61</v>
      </c>
      <c r="Z19" s="166"/>
      <c r="AA19" s="167"/>
      <c r="AB19" s="34" t="s">
        <v>72</v>
      </c>
      <c r="AC19" s="79" t="s">
        <v>72</v>
      </c>
      <c r="AD19" s="223"/>
      <c r="AE19" s="103"/>
      <c r="AF19" s="104"/>
    </row>
    <row r="20" spans="1:39" ht="12" customHeight="1" x14ac:dyDescent="0.2">
      <c r="A20" s="175"/>
      <c r="B20" s="163"/>
      <c r="C20" s="169"/>
      <c r="D20" s="35" t="s">
        <v>18</v>
      </c>
      <c r="E20" s="237"/>
      <c r="F20" s="36" t="s">
        <v>19</v>
      </c>
      <c r="G20" s="183"/>
      <c r="H20" s="36" t="s">
        <v>62</v>
      </c>
      <c r="I20" s="244"/>
      <c r="J20" s="169"/>
      <c r="K20" s="36" t="s">
        <v>20</v>
      </c>
      <c r="L20" s="195" t="s">
        <v>21</v>
      </c>
      <c r="M20" s="196"/>
      <c r="N20" s="197"/>
      <c r="O20" s="176"/>
      <c r="P20" s="200"/>
      <c r="Q20" s="225" t="s">
        <v>18</v>
      </c>
      <c r="R20" s="226"/>
      <c r="S20" s="227"/>
      <c r="T20" s="200"/>
      <c r="U20" s="36" t="s">
        <v>19</v>
      </c>
      <c r="V20" s="213"/>
      <c r="W20" s="183"/>
      <c r="X20" s="214"/>
      <c r="Y20" s="195" t="s">
        <v>62</v>
      </c>
      <c r="Z20" s="196"/>
      <c r="AA20" s="197"/>
      <c r="AB20" s="36"/>
      <c r="AC20" s="80" t="s">
        <v>101</v>
      </c>
      <c r="AD20" s="223"/>
      <c r="AE20" s="103"/>
      <c r="AF20" s="104"/>
    </row>
    <row r="21" spans="1:39" ht="12" customHeight="1" x14ac:dyDescent="0.2">
      <c r="A21" s="175"/>
      <c r="B21" s="163"/>
      <c r="C21" s="169"/>
      <c r="D21" s="36" t="s">
        <v>22</v>
      </c>
      <c r="E21" s="237"/>
      <c r="F21" s="36" t="s">
        <v>23</v>
      </c>
      <c r="G21" s="183"/>
      <c r="H21" s="37" t="s">
        <v>64</v>
      </c>
      <c r="I21" s="244"/>
      <c r="J21" s="169"/>
      <c r="K21" s="38">
        <f>H16</f>
        <v>7.5</v>
      </c>
      <c r="L21" s="195"/>
      <c r="M21" s="196"/>
      <c r="N21" s="197"/>
      <c r="O21" s="176"/>
      <c r="P21" s="200"/>
      <c r="Q21" s="195" t="s">
        <v>22</v>
      </c>
      <c r="R21" s="196"/>
      <c r="S21" s="197"/>
      <c r="T21" s="200"/>
      <c r="U21" s="36" t="s">
        <v>23</v>
      </c>
      <c r="V21" s="213"/>
      <c r="W21" s="183"/>
      <c r="X21" s="214"/>
      <c r="Y21" s="220" t="s">
        <v>64</v>
      </c>
      <c r="Z21" s="221"/>
      <c r="AA21" s="222"/>
      <c r="AB21" s="36"/>
      <c r="AC21" s="80" t="s">
        <v>102</v>
      </c>
      <c r="AD21" s="223"/>
      <c r="AE21" s="103"/>
      <c r="AF21" s="104"/>
    </row>
    <row r="22" spans="1:39" ht="12" customHeight="1" x14ac:dyDescent="0.2">
      <c r="A22" s="175"/>
      <c r="B22" s="164"/>
      <c r="C22" s="170"/>
      <c r="D22" s="39" t="s">
        <v>24</v>
      </c>
      <c r="E22" s="238"/>
      <c r="F22" s="39" t="s">
        <v>25</v>
      </c>
      <c r="G22" s="184"/>
      <c r="H22" s="40" t="s">
        <v>63</v>
      </c>
      <c r="I22" s="245"/>
      <c r="J22" s="170"/>
      <c r="K22" s="41">
        <f>M16</f>
        <v>25</v>
      </c>
      <c r="L22" s="203" t="s">
        <v>26</v>
      </c>
      <c r="M22" s="204"/>
      <c r="N22" s="205"/>
      <c r="O22" s="176"/>
      <c r="P22" s="201"/>
      <c r="Q22" s="217" t="s">
        <v>24</v>
      </c>
      <c r="R22" s="218"/>
      <c r="S22" s="219"/>
      <c r="T22" s="201"/>
      <c r="U22" s="39" t="s">
        <v>25</v>
      </c>
      <c r="V22" s="215"/>
      <c r="W22" s="184"/>
      <c r="X22" s="216"/>
      <c r="Y22" s="203" t="s">
        <v>63</v>
      </c>
      <c r="Z22" s="204"/>
      <c r="AA22" s="205"/>
      <c r="AB22" s="39"/>
      <c r="AC22" s="81" t="s">
        <v>104</v>
      </c>
      <c r="AD22" s="223"/>
      <c r="AE22" s="103"/>
      <c r="AF22" s="106"/>
      <c r="AG22" s="107"/>
      <c r="AH22" s="107"/>
      <c r="AI22" s="107"/>
      <c r="AJ22" s="107"/>
      <c r="AK22" s="107"/>
      <c r="AL22" s="107"/>
    </row>
    <row r="23" spans="1:39" ht="12" customHeight="1" x14ac:dyDescent="0.2">
      <c r="A23" s="175"/>
      <c r="B23" s="42" t="s">
        <v>27</v>
      </c>
      <c r="C23" s="43" t="s">
        <v>88</v>
      </c>
      <c r="D23" s="43"/>
      <c r="E23" s="172" t="s">
        <v>81</v>
      </c>
      <c r="F23" s="172"/>
      <c r="G23" s="43"/>
      <c r="H23" s="43"/>
      <c r="I23" s="43" t="s">
        <v>30</v>
      </c>
      <c r="J23" s="43" t="s">
        <v>60</v>
      </c>
      <c r="K23" s="43" t="s">
        <v>31</v>
      </c>
      <c r="L23" s="186" t="s">
        <v>30</v>
      </c>
      <c r="M23" s="186"/>
      <c r="N23" s="43" t="s">
        <v>60</v>
      </c>
      <c r="O23" s="179"/>
      <c r="P23" s="82" t="s">
        <v>88</v>
      </c>
      <c r="Q23" s="206" t="s">
        <v>28</v>
      </c>
      <c r="R23" s="207"/>
      <c r="S23" s="208"/>
      <c r="T23" s="209" t="s">
        <v>81</v>
      </c>
      <c r="U23" s="210"/>
      <c r="V23" s="206" t="s">
        <v>29</v>
      </c>
      <c r="W23" s="207"/>
      <c r="X23" s="208"/>
      <c r="Y23" s="206" t="s">
        <v>29</v>
      </c>
      <c r="Z23" s="207"/>
      <c r="AA23" s="208"/>
      <c r="AB23" s="82" t="s">
        <v>103</v>
      </c>
      <c r="AC23" s="83" t="s">
        <v>30</v>
      </c>
      <c r="AD23" s="223"/>
      <c r="AE23" s="103"/>
      <c r="AF23" s="106"/>
      <c r="AG23" s="107"/>
      <c r="AH23" s="107"/>
      <c r="AI23" s="107"/>
      <c r="AJ23" s="107"/>
      <c r="AK23" s="107"/>
      <c r="AL23" s="107"/>
      <c r="AM23" s="107"/>
    </row>
    <row r="24" spans="1:39" ht="22.5" customHeight="1" x14ac:dyDescent="0.45">
      <c r="A24" s="175"/>
      <c r="B24" s="57">
        <v>1</v>
      </c>
      <c r="C24" s="44" t="str">
        <f t="shared" ref="C24:H30" si="0">IF(OR(AF24="",AF24=0),"",AF24)</f>
        <v/>
      </c>
      <c r="D24" s="45" t="str">
        <f t="shared" si="0"/>
        <v/>
      </c>
      <c r="E24" s="151" t="str">
        <f t="shared" si="0"/>
        <v/>
      </c>
      <c r="F24" s="44" t="str">
        <f t="shared" si="0"/>
        <v/>
      </c>
      <c r="G24" s="115" t="str">
        <f t="shared" si="0"/>
        <v/>
      </c>
      <c r="H24" s="115" t="str">
        <f t="shared" si="0"/>
        <v/>
      </c>
      <c r="I24" s="46" t="str">
        <f t="shared" ref="I24:I30" si="1">IF(AL24="","",ROUNDDOWN(AL24,0))</f>
        <v/>
      </c>
      <c r="J24" s="47" t="s">
        <v>59</v>
      </c>
      <c r="K24" s="48" t="str">
        <f>IF(OR(INDEX(C:C,24)="",INDEX(C:C,24)=0),"",IF(INDEX(D:D,24)="X",M$16,H$16))</f>
        <v/>
      </c>
      <c r="L24" s="49"/>
      <c r="M24" s="50" t="str">
        <f>IF(AND(AF24="",AL24=""),"",IF(AND(AL24&gt;=0,E$9=""),"Name Aufsteller!",IF(AND(AL24&gt;=0,E$13=""),"Aufstellungsort!",IF(AF24=0,"Name Gerät!",IF(AND(AL24&gt;=0,AF24=""),"Name Gerät!",IF(AND(AF24&gt;0,AL24=""),"Betrag, EUR!",IF(K24="","",ROUNDDOWN(I24*K24/100,0))))))))</f>
        <v/>
      </c>
      <c r="N24" s="47" t="s">
        <v>59</v>
      </c>
      <c r="O24" s="180"/>
      <c r="Q24" s="51" t="s">
        <v>95</v>
      </c>
      <c r="S24" s="51" t="s">
        <v>95</v>
      </c>
      <c r="T24" s="90"/>
      <c r="U24" s="91"/>
      <c r="V24" s="51" t="s">
        <v>95</v>
      </c>
      <c r="W24" s="113"/>
      <c r="X24" s="51" t="s">
        <v>95</v>
      </c>
      <c r="Y24" s="51" t="s">
        <v>95</v>
      </c>
      <c r="Z24" s="113"/>
      <c r="AA24" s="51" t="s">
        <v>95</v>
      </c>
      <c r="AB24" s="19"/>
      <c r="AC24" s="25" t="str">
        <f t="shared" ref="AC24:AC30" si="2">IF(AND(AF24="",AL24=""),"",IF(AND(AL24&gt;=0,E$9=""),"Name Aufsteller!",IF(AND(AL24&gt;=0,E$13=""),"Aufstellungsort!",IF(AF24=0,"Name Gerät!",IF(AND(AL24&gt;=0,AF24=""),"Name Gerät!",IF(AND(AF24&gt;0,AL24=""),"Betrag, EUR!",I24))))))</f>
        <v/>
      </c>
      <c r="AD24" s="224"/>
      <c r="AE24" s="103" t="str">
        <f t="shared" ref="AE24:AE30" si="3">M24</f>
        <v/>
      </c>
      <c r="AF24" s="104" t="str">
        <f>IF(INDEX(P:P,24)="","",INDEX(P:P,24))</f>
        <v/>
      </c>
      <c r="AG24" s="105" t="str">
        <f>IF(INDEX(R:R,24)="","",INDEX(R:R,24))</f>
        <v/>
      </c>
      <c r="AH24" s="105" t="str">
        <f>IF(INDEX(T:T,24)="","",INDEX(T:T,24))</f>
        <v/>
      </c>
      <c r="AI24" s="105" t="str">
        <f>IF(INDEX(U:U,24)="","",INDEX(U:U,24))</f>
        <v/>
      </c>
      <c r="AJ24" s="105" t="str">
        <f>IF(INDEX(W:W,24)="","",INDEX(W:W,24))</f>
        <v/>
      </c>
      <c r="AK24" s="105" t="str">
        <f>IF(INDEX(Z:Z,24)="","",INDEX(Z:Z,24))</f>
        <v/>
      </c>
      <c r="AL24" s="105" t="str">
        <f>IF(INDEX(AB:AB,24)="","",INDEX(AB:AB,24))</f>
        <v/>
      </c>
    </row>
    <row r="25" spans="1:39" ht="22.5" customHeight="1" x14ac:dyDescent="0.45">
      <c r="A25" s="175"/>
      <c r="B25" s="57">
        <v>2</v>
      </c>
      <c r="C25" s="44" t="str">
        <f t="shared" si="0"/>
        <v/>
      </c>
      <c r="D25" s="45" t="str">
        <f t="shared" si="0"/>
        <v/>
      </c>
      <c r="E25" s="151" t="str">
        <f t="shared" si="0"/>
        <v/>
      </c>
      <c r="F25" s="44" t="str">
        <f t="shared" si="0"/>
        <v/>
      </c>
      <c r="G25" s="115" t="str">
        <f t="shared" si="0"/>
        <v/>
      </c>
      <c r="H25" s="115" t="str">
        <f t="shared" si="0"/>
        <v/>
      </c>
      <c r="I25" s="46" t="str">
        <f t="shared" si="1"/>
        <v/>
      </c>
      <c r="J25" s="47" t="s">
        <v>59</v>
      </c>
      <c r="K25" s="48" t="str">
        <f>IF(OR(INDEX(C:C,25)="",INDEX(C:C,25)=0),"",IF(INDEX(D:D,25)="X",M$16,H$16))</f>
        <v/>
      </c>
      <c r="L25" s="49"/>
      <c r="M25" s="50" t="str">
        <f t="shared" ref="M25:M30" si="4">IF(AND(AF25="",AL25=""),"",IF(AND(AL25&gt;=0,E$9=""),"Name Aufsteller!",IF(AND(AL25&gt;=0,E$13=""),"Aufstellungsort!",IF(AF25=0,"Name Gerät!",IF(AND(AL25&gt;=0,AF25=""),"Name Gerät!",IF(AND(AF25&gt;0,AL25=""),"Betrag, EUR!",IF(K25="","",ROUNDDOWN(I25*K25/100,0))))))))</f>
        <v/>
      </c>
      <c r="N25" s="47" t="s">
        <v>59</v>
      </c>
      <c r="O25" s="180"/>
      <c r="Q25" s="51" t="s">
        <v>95</v>
      </c>
      <c r="S25" s="51" t="s">
        <v>95</v>
      </c>
      <c r="T25" s="90"/>
      <c r="V25" s="51" t="s">
        <v>95</v>
      </c>
      <c r="W25" s="113"/>
      <c r="X25" s="51" t="s">
        <v>95</v>
      </c>
      <c r="Y25" s="51" t="s">
        <v>95</v>
      </c>
      <c r="Z25" s="113"/>
      <c r="AA25" s="51" t="s">
        <v>95</v>
      </c>
      <c r="AB25" s="19"/>
      <c r="AC25" s="25" t="str">
        <f t="shared" si="2"/>
        <v/>
      </c>
      <c r="AD25" s="224"/>
      <c r="AE25" s="103" t="str">
        <f t="shared" si="3"/>
        <v/>
      </c>
      <c r="AF25" s="104" t="str">
        <f>IF(INDEX(P:P,25)="","",INDEX(P:P,25))</f>
        <v/>
      </c>
      <c r="AG25" s="105" t="str">
        <f>IF(INDEX(R:R,25)="","",INDEX(R:R,25))</f>
        <v/>
      </c>
      <c r="AH25" s="105" t="str">
        <f>IF(INDEX(T:T,25)="","",INDEX(T:T,25))</f>
        <v/>
      </c>
      <c r="AI25" s="105" t="str">
        <f>IF(INDEX(U:U,25)="","",INDEX(U:U,25))</f>
        <v/>
      </c>
      <c r="AJ25" s="105" t="str">
        <f>IF(INDEX(W:W,25)="","",INDEX(W:W,25))</f>
        <v/>
      </c>
      <c r="AK25" s="105" t="str">
        <f>IF(INDEX(Z:Z,25)="","",INDEX(Z:Z,25))</f>
        <v/>
      </c>
      <c r="AL25" s="105" t="str">
        <f>IF(INDEX(AB:AB,25)="","",INDEX(AB:AB,25))</f>
        <v/>
      </c>
    </row>
    <row r="26" spans="1:39" ht="22.5" customHeight="1" x14ac:dyDescent="0.45">
      <c r="A26" s="175"/>
      <c r="B26" s="57">
        <v>3</v>
      </c>
      <c r="C26" s="44" t="str">
        <f t="shared" si="0"/>
        <v/>
      </c>
      <c r="D26" s="45" t="str">
        <f t="shared" si="0"/>
        <v/>
      </c>
      <c r="E26" s="151" t="str">
        <f t="shared" si="0"/>
        <v/>
      </c>
      <c r="F26" s="44" t="str">
        <f t="shared" si="0"/>
        <v/>
      </c>
      <c r="G26" s="115" t="str">
        <f t="shared" si="0"/>
        <v/>
      </c>
      <c r="H26" s="115" t="str">
        <f t="shared" si="0"/>
        <v/>
      </c>
      <c r="I26" s="46" t="str">
        <f t="shared" si="1"/>
        <v/>
      </c>
      <c r="J26" s="47" t="s">
        <v>59</v>
      </c>
      <c r="K26" s="48" t="str">
        <f>IF(OR(INDEX(C:C,26)="",INDEX(C:C,26)=0),"",IF(INDEX(D:D,26)="X",M$16,H$16))</f>
        <v/>
      </c>
      <c r="L26" s="49"/>
      <c r="M26" s="50" t="str">
        <f t="shared" si="4"/>
        <v/>
      </c>
      <c r="N26" s="47" t="s">
        <v>59</v>
      </c>
      <c r="O26" s="180"/>
      <c r="Q26" s="51" t="s">
        <v>95</v>
      </c>
      <c r="S26" s="51" t="s">
        <v>95</v>
      </c>
      <c r="T26" s="90"/>
      <c r="U26" s="21"/>
      <c r="V26" s="51" t="s">
        <v>95</v>
      </c>
      <c r="W26" s="113"/>
      <c r="X26" s="51" t="s">
        <v>95</v>
      </c>
      <c r="Y26" s="51" t="s">
        <v>95</v>
      </c>
      <c r="Z26" s="113"/>
      <c r="AA26" s="51" t="s">
        <v>95</v>
      </c>
      <c r="AB26" s="19"/>
      <c r="AC26" s="25" t="str">
        <f t="shared" si="2"/>
        <v/>
      </c>
      <c r="AD26" s="224"/>
      <c r="AE26" s="103" t="str">
        <f t="shared" si="3"/>
        <v/>
      </c>
      <c r="AF26" s="104" t="str">
        <f>IF(INDEX(P:P,26)="","",INDEX(P:P,26))</f>
        <v/>
      </c>
      <c r="AG26" s="105" t="str">
        <f>IF(INDEX(R:R,26)="","",INDEX(R:R,26))</f>
        <v/>
      </c>
      <c r="AH26" s="105" t="str">
        <f>IF(INDEX(T:T,26)="","",INDEX(T:T,26))</f>
        <v/>
      </c>
      <c r="AI26" s="105" t="str">
        <f>IF(INDEX(U:U,26)="","",INDEX(U:U,26))</f>
        <v/>
      </c>
      <c r="AJ26" s="105" t="str">
        <f>IF(INDEX(W:W,26)="","",INDEX(W:W,26))</f>
        <v/>
      </c>
      <c r="AK26" s="105" t="str">
        <f>IF(INDEX(Z:Z,26)="","",INDEX(Z:Z,26))</f>
        <v/>
      </c>
      <c r="AL26" s="105" t="str">
        <f>IF(INDEX(AB:AB,26)="","",INDEX(AB:AB,26))</f>
        <v/>
      </c>
    </row>
    <row r="27" spans="1:39" ht="22.5" customHeight="1" x14ac:dyDescent="0.45">
      <c r="A27" s="175"/>
      <c r="B27" s="57">
        <v>4</v>
      </c>
      <c r="C27" s="44" t="str">
        <f t="shared" si="0"/>
        <v/>
      </c>
      <c r="D27" s="45" t="str">
        <f t="shared" si="0"/>
        <v/>
      </c>
      <c r="E27" s="151" t="str">
        <f t="shared" si="0"/>
        <v/>
      </c>
      <c r="F27" s="44" t="str">
        <f t="shared" si="0"/>
        <v/>
      </c>
      <c r="G27" s="115" t="str">
        <f t="shared" si="0"/>
        <v/>
      </c>
      <c r="H27" s="115" t="str">
        <f t="shared" si="0"/>
        <v/>
      </c>
      <c r="I27" s="46" t="str">
        <f t="shared" si="1"/>
        <v/>
      </c>
      <c r="J27" s="47" t="s">
        <v>59</v>
      </c>
      <c r="K27" s="48" t="str">
        <f>IF(OR(INDEX(C:C,27)="",INDEX(C:C,27)=0),"",IF(INDEX(D:D,27)="X",M$16,H$16))</f>
        <v/>
      </c>
      <c r="L27" s="49"/>
      <c r="M27" s="50" t="str">
        <f t="shared" si="4"/>
        <v/>
      </c>
      <c r="N27" s="47" t="s">
        <v>59</v>
      </c>
      <c r="O27" s="180"/>
      <c r="Q27" s="51" t="s">
        <v>95</v>
      </c>
      <c r="S27" s="51" t="s">
        <v>95</v>
      </c>
      <c r="T27" s="90"/>
      <c r="V27" s="51" t="s">
        <v>95</v>
      </c>
      <c r="W27" s="113"/>
      <c r="X27" s="51" t="s">
        <v>95</v>
      </c>
      <c r="Y27" s="51" t="s">
        <v>95</v>
      </c>
      <c r="Z27" s="113"/>
      <c r="AA27" s="51" t="s">
        <v>95</v>
      </c>
      <c r="AB27" s="19"/>
      <c r="AC27" s="25" t="str">
        <f t="shared" si="2"/>
        <v/>
      </c>
      <c r="AD27" s="224"/>
      <c r="AE27" s="103" t="str">
        <f t="shared" si="3"/>
        <v/>
      </c>
      <c r="AF27" s="104" t="str">
        <f>IF(INDEX(P:P,27)="","",INDEX(P:P,27))</f>
        <v/>
      </c>
      <c r="AG27" s="105" t="str">
        <f>IF(INDEX(R:R,27)="","",INDEX(R:R,27))</f>
        <v/>
      </c>
      <c r="AH27" s="105" t="str">
        <f>IF(INDEX(T:T,27)="","",INDEX(T:T,27))</f>
        <v/>
      </c>
      <c r="AI27" s="105" t="str">
        <f>IF(INDEX(U:U,27)="","",INDEX(U:U,27))</f>
        <v/>
      </c>
      <c r="AJ27" s="105" t="str">
        <f>IF(INDEX(W:W,27)="","",INDEX(W:W,27))</f>
        <v/>
      </c>
      <c r="AK27" s="105" t="str">
        <f>IF(INDEX(Z:Z,27)="","",INDEX(Z:Z,27))</f>
        <v/>
      </c>
      <c r="AL27" s="105" t="str">
        <f>IF(INDEX(AB:AB,27)="","",INDEX(AB:AB,27))</f>
        <v/>
      </c>
    </row>
    <row r="28" spans="1:39" ht="22.5" customHeight="1" x14ac:dyDescent="0.45">
      <c r="A28" s="175"/>
      <c r="B28" s="57">
        <v>5</v>
      </c>
      <c r="C28" s="44" t="str">
        <f t="shared" si="0"/>
        <v/>
      </c>
      <c r="D28" s="45" t="str">
        <f t="shared" si="0"/>
        <v/>
      </c>
      <c r="E28" s="151" t="str">
        <f t="shared" si="0"/>
        <v/>
      </c>
      <c r="F28" s="44" t="str">
        <f t="shared" si="0"/>
        <v/>
      </c>
      <c r="G28" s="115" t="str">
        <f t="shared" si="0"/>
        <v/>
      </c>
      <c r="H28" s="115" t="str">
        <f t="shared" si="0"/>
        <v/>
      </c>
      <c r="I28" s="46" t="str">
        <f t="shared" si="1"/>
        <v/>
      </c>
      <c r="J28" s="47" t="s">
        <v>59</v>
      </c>
      <c r="K28" s="48" t="str">
        <f>IF(OR(INDEX(C:C,28)="",INDEX(C:C,28)=0),"",IF(INDEX(D:D,28)="X",M$16,H$16))</f>
        <v/>
      </c>
      <c r="L28" s="49"/>
      <c r="M28" s="50" t="str">
        <f t="shared" si="4"/>
        <v/>
      </c>
      <c r="N28" s="47" t="s">
        <v>59</v>
      </c>
      <c r="O28" s="180"/>
      <c r="Q28" s="51" t="s">
        <v>95</v>
      </c>
      <c r="S28" s="51" t="s">
        <v>95</v>
      </c>
      <c r="T28" s="90"/>
      <c r="V28" s="51" t="s">
        <v>95</v>
      </c>
      <c r="W28" s="113"/>
      <c r="X28" s="51" t="s">
        <v>95</v>
      </c>
      <c r="Y28" s="51" t="s">
        <v>95</v>
      </c>
      <c r="Z28" s="113"/>
      <c r="AA28" s="51" t="s">
        <v>95</v>
      </c>
      <c r="AB28" s="19"/>
      <c r="AC28" s="25" t="str">
        <f t="shared" si="2"/>
        <v/>
      </c>
      <c r="AD28" s="224"/>
      <c r="AE28" s="103" t="str">
        <f t="shared" si="3"/>
        <v/>
      </c>
      <c r="AF28" s="104" t="str">
        <f>IF(INDEX(P:P,28)="","",INDEX(P:P,28))</f>
        <v/>
      </c>
      <c r="AG28" s="105" t="str">
        <f>IF(INDEX(R:R,28)="","",INDEX(R:R,28))</f>
        <v/>
      </c>
      <c r="AH28" s="105" t="str">
        <f>IF(INDEX(T:T,28)="","",INDEX(T:T,28))</f>
        <v/>
      </c>
      <c r="AI28" s="105" t="str">
        <f>IF(INDEX(U:U,28)="","",INDEX(U:U,28))</f>
        <v/>
      </c>
      <c r="AJ28" s="105" t="str">
        <f>IF(INDEX(W:W,28)="","",INDEX(W:W,28))</f>
        <v/>
      </c>
      <c r="AK28" s="105" t="str">
        <f>IF(INDEX(Z:Z,28)="","",INDEX(Z:Z,28))</f>
        <v/>
      </c>
      <c r="AL28" s="105" t="str">
        <f>IF(INDEX(AB:AB,28)="","",INDEX(AB:AB,28))</f>
        <v/>
      </c>
    </row>
    <row r="29" spans="1:39" ht="22.5" customHeight="1" x14ac:dyDescent="0.45">
      <c r="A29" s="175"/>
      <c r="B29" s="57">
        <v>6</v>
      </c>
      <c r="C29" s="44" t="str">
        <f t="shared" si="0"/>
        <v/>
      </c>
      <c r="D29" s="45" t="str">
        <f t="shared" si="0"/>
        <v/>
      </c>
      <c r="E29" s="151" t="str">
        <f t="shared" si="0"/>
        <v/>
      </c>
      <c r="F29" s="44" t="str">
        <f t="shared" si="0"/>
        <v/>
      </c>
      <c r="G29" s="115" t="str">
        <f t="shared" si="0"/>
        <v/>
      </c>
      <c r="H29" s="115" t="str">
        <f t="shared" si="0"/>
        <v/>
      </c>
      <c r="I29" s="46" t="str">
        <f t="shared" si="1"/>
        <v/>
      </c>
      <c r="J29" s="47" t="s">
        <v>59</v>
      </c>
      <c r="K29" s="48" t="str">
        <f>IF(OR(INDEX(C:C,29)="",INDEX(C:C,29)=0),"",IF(INDEX(D:D,29)="X",M$16,H$16))</f>
        <v/>
      </c>
      <c r="L29" s="49"/>
      <c r="M29" s="50" t="str">
        <f t="shared" si="4"/>
        <v/>
      </c>
      <c r="N29" s="47" t="s">
        <v>59</v>
      </c>
      <c r="O29" s="180"/>
      <c r="Q29" s="51" t="s">
        <v>95</v>
      </c>
      <c r="R29" s="21"/>
      <c r="S29" s="51" t="s">
        <v>95</v>
      </c>
      <c r="T29" s="90"/>
      <c r="V29" s="51" t="s">
        <v>95</v>
      </c>
      <c r="W29" s="113"/>
      <c r="X29" s="51" t="s">
        <v>95</v>
      </c>
      <c r="Y29" s="51" t="s">
        <v>95</v>
      </c>
      <c r="Z29" s="113"/>
      <c r="AA29" s="51" t="s">
        <v>95</v>
      </c>
      <c r="AB29" s="19"/>
      <c r="AC29" s="25" t="str">
        <f t="shared" si="2"/>
        <v/>
      </c>
      <c r="AD29" s="224"/>
      <c r="AE29" s="103" t="str">
        <f t="shared" si="3"/>
        <v/>
      </c>
      <c r="AF29" s="104" t="str">
        <f>IF(INDEX(P:P,29)="","",INDEX(P:P,29))</f>
        <v/>
      </c>
      <c r="AG29" s="105" t="str">
        <f>IF(INDEX(R:R,29)="","",INDEX(R:R,29))</f>
        <v/>
      </c>
      <c r="AH29" s="105" t="str">
        <f>IF(INDEX(T:T,29)="","",INDEX(T:T,29))</f>
        <v/>
      </c>
      <c r="AI29" s="105" t="str">
        <f>IF(INDEX(U:U,29)="","",INDEX(U:U,29))</f>
        <v/>
      </c>
      <c r="AJ29" s="105" t="str">
        <f>IF(INDEX(W:W,29)="","",INDEX(W:W,29))</f>
        <v/>
      </c>
      <c r="AK29" s="105" t="str">
        <f>IF(INDEX(Z:Z,29)="","",INDEX(Z:Z,29))</f>
        <v/>
      </c>
      <c r="AL29" s="105" t="str">
        <f>IF(INDEX(AB:AB,29)="","",INDEX(AB:AB,29))</f>
        <v/>
      </c>
    </row>
    <row r="30" spans="1:39" ht="22.5" customHeight="1" thickBot="1" x14ac:dyDescent="0.5">
      <c r="A30" s="175"/>
      <c r="B30" s="57">
        <v>7</v>
      </c>
      <c r="C30" s="44" t="str">
        <f t="shared" si="0"/>
        <v/>
      </c>
      <c r="D30" s="45" t="str">
        <f t="shared" si="0"/>
        <v/>
      </c>
      <c r="E30" s="151" t="str">
        <f t="shared" si="0"/>
        <v/>
      </c>
      <c r="F30" s="44" t="str">
        <f t="shared" si="0"/>
        <v/>
      </c>
      <c r="G30" s="115" t="str">
        <f t="shared" si="0"/>
        <v/>
      </c>
      <c r="H30" s="115" t="str">
        <f t="shared" si="0"/>
        <v/>
      </c>
      <c r="I30" s="46" t="str">
        <f t="shared" si="1"/>
        <v/>
      </c>
      <c r="J30" s="47" t="s">
        <v>59</v>
      </c>
      <c r="K30" s="48" t="str">
        <f>IF(OR(INDEX(C:C,30)="",INDEX(C:C,30)=0),"",IF(INDEX(D:D,30)="X",M$16,H$16))</f>
        <v/>
      </c>
      <c r="L30" s="49"/>
      <c r="M30" s="50" t="str">
        <f t="shared" si="4"/>
        <v/>
      </c>
      <c r="N30" s="47" t="s">
        <v>59</v>
      </c>
      <c r="O30" s="180"/>
      <c r="P30" s="24"/>
      <c r="Q30" s="51" t="s">
        <v>95</v>
      </c>
      <c r="R30" s="24"/>
      <c r="S30" s="51" t="s">
        <v>95</v>
      </c>
      <c r="T30" s="90"/>
      <c r="U30" s="24"/>
      <c r="V30" s="51" t="s">
        <v>95</v>
      </c>
      <c r="W30" s="114"/>
      <c r="X30" s="51" t="s">
        <v>95</v>
      </c>
      <c r="Y30" s="51" t="s">
        <v>95</v>
      </c>
      <c r="Z30" s="114"/>
      <c r="AA30" s="51" t="s">
        <v>95</v>
      </c>
      <c r="AB30" s="19"/>
      <c r="AC30" s="25" t="str">
        <f t="shared" si="2"/>
        <v/>
      </c>
      <c r="AD30" s="224"/>
      <c r="AE30" s="103" t="str">
        <f t="shared" si="3"/>
        <v/>
      </c>
      <c r="AF30" s="104" t="str">
        <f>IF(INDEX(P:P,30)="","",INDEX(P:P,30))</f>
        <v/>
      </c>
      <c r="AG30" s="105" t="str">
        <f>IF(INDEX(R:R,30)="","",INDEX(R:R,30))</f>
        <v/>
      </c>
      <c r="AH30" s="105" t="str">
        <f>IF(INDEX(T:T,30)="","",INDEX(T:T,30))</f>
        <v/>
      </c>
      <c r="AI30" s="105" t="str">
        <f>IF(INDEX(U:U,30)="","",INDEX(U:U,30))</f>
        <v/>
      </c>
      <c r="AJ30" s="105" t="str">
        <f>IF(INDEX(W:W,30)="","",INDEX(W:W,30))</f>
        <v/>
      </c>
      <c r="AK30" s="105" t="str">
        <f>IF(INDEX(Z:Z,30)="","",INDEX(Z:Z,30))</f>
        <v/>
      </c>
      <c r="AL30" s="105" t="str">
        <f>IF(INDEX(AB:AB,30)="","",INDEX(AB:AB,30))</f>
        <v/>
      </c>
    </row>
    <row r="31" spans="1:39" ht="22.5" customHeight="1" thickBot="1" x14ac:dyDescent="0.25">
      <c r="A31" s="175"/>
      <c r="B31" s="55">
        <v>8</v>
      </c>
      <c r="C31" s="158" t="str">
        <f>IF(AND(B$35="",B$67="",B$99=""),"Festzusetzender Steuerbetrag, Summe Spalte 9, Zeilen 1 - 7, bitte Betrag eintragen","Summe Spalte 9, Zeilen 1 - 7, bitte Betrag eintragen")</f>
        <v>Festzusetzender Steuerbetrag, Summe Spalte 9, Zeilen 1 - 7, bitte Betrag eintragen</v>
      </c>
      <c r="D31" s="159"/>
      <c r="E31" s="159"/>
      <c r="F31" s="159"/>
      <c r="G31" s="159"/>
      <c r="H31" s="159"/>
      <c r="I31" s="234" t="str">
        <f>IF(B35="","","Übertrag auf Seite 2")</f>
        <v/>
      </c>
      <c r="J31" s="234"/>
      <c r="K31" s="235"/>
      <c r="L31" s="52"/>
      <c r="M31" s="53" t="str">
        <f>IF(AND(AF24="",AF25="",AF26="",AF27="",AF28="",AF29="",AF30="",B35="",B67="",B99=""),"",SUM(M24:M30))</f>
        <v/>
      </c>
      <c r="N31" s="54" t="s">
        <v>59</v>
      </c>
      <c r="O31" s="179"/>
      <c r="P31" s="192" t="s">
        <v>108</v>
      </c>
      <c r="Q31" s="192"/>
      <c r="R31" s="192"/>
      <c r="S31" s="192"/>
      <c r="T31" s="192"/>
      <c r="U31" s="84"/>
      <c r="V31" s="84"/>
      <c r="W31" s="84"/>
      <c r="X31" s="84"/>
      <c r="Y31" s="84"/>
      <c r="Z31" s="84"/>
      <c r="AA31" s="84"/>
      <c r="AB31" s="84"/>
      <c r="AC31" s="85" t="s">
        <v>105</v>
      </c>
      <c r="AD31" s="223"/>
      <c r="AE31" s="103"/>
      <c r="AF31" s="104"/>
    </row>
    <row r="32" spans="1:39" ht="15" customHeight="1" x14ac:dyDescent="0.2">
      <c r="A32" s="174"/>
      <c r="B32" s="27"/>
      <c r="C32" s="154" t="str">
        <f>IF(AND(B$35="",B$67="",B$99=""),AF32,"")</f>
        <v>Bitte Summe (Spalte 9, Zeile 8) übertragen auf Blatt "Zusammenstellung".</v>
      </c>
      <c r="D32" s="154"/>
      <c r="E32" s="154"/>
      <c r="F32" s="154"/>
      <c r="G32" s="154"/>
      <c r="H32" s="156" t="str">
        <f>IF(AND(B$35="",B$67="",B$99=""),H130,"")</f>
        <v>Unterschrift bitte auf Blatt "Zusammenstellung" Seite 2!</v>
      </c>
      <c r="I32" s="156"/>
      <c r="J32" s="156"/>
      <c r="K32" s="156"/>
      <c r="L32" s="156"/>
      <c r="M32" s="156"/>
      <c r="N32" s="156"/>
      <c r="O32" s="176"/>
      <c r="P32" s="229"/>
      <c r="Q32" s="229"/>
      <c r="R32" s="229"/>
      <c r="S32" s="229"/>
      <c r="T32" s="229"/>
      <c r="U32" s="229"/>
      <c r="V32" s="229"/>
      <c r="W32" s="229"/>
      <c r="X32" s="229"/>
      <c r="Y32" s="229"/>
      <c r="Z32" s="229"/>
      <c r="AA32" s="229"/>
      <c r="AB32" s="229"/>
      <c r="AC32" s="229"/>
      <c r="AD32" s="223"/>
      <c r="AE32" s="103"/>
      <c r="AF32" s="104" t="s">
        <v>84</v>
      </c>
    </row>
    <row r="33" spans="1:32" ht="16.5" customHeight="1" x14ac:dyDescent="0.15">
      <c r="A33" s="174"/>
      <c r="B33" s="233" t="s">
        <v>144</v>
      </c>
      <c r="C33" s="233"/>
      <c r="D33" s="233"/>
      <c r="E33" s="233"/>
      <c r="F33" s="233"/>
      <c r="G33" s="233"/>
      <c r="H33" s="233"/>
      <c r="I33" s="233"/>
      <c r="J33" s="233"/>
      <c r="K33" s="233"/>
      <c r="L33" s="233"/>
      <c r="M33" s="233"/>
      <c r="N33" s="233"/>
      <c r="O33" s="176"/>
      <c r="P33" s="229"/>
      <c r="Q33" s="229"/>
      <c r="R33" s="229"/>
      <c r="S33" s="229"/>
      <c r="T33" s="229"/>
      <c r="U33" s="229"/>
      <c r="V33" s="229"/>
      <c r="W33" s="229"/>
      <c r="X33" s="229"/>
      <c r="Y33" s="229"/>
      <c r="Z33" s="229"/>
      <c r="AA33" s="229"/>
      <c r="AB33" s="229"/>
      <c r="AC33" s="229"/>
      <c r="AD33" s="223"/>
      <c r="AE33" s="103"/>
      <c r="AF33" s="104"/>
    </row>
    <row r="34" spans="1:32" ht="12.75" customHeight="1" x14ac:dyDescent="0.15">
      <c r="A34" s="176"/>
      <c r="B34" s="233" t="s">
        <v>140</v>
      </c>
      <c r="C34" s="233"/>
      <c r="D34" s="233"/>
      <c r="E34" s="233"/>
      <c r="F34" s="233"/>
      <c r="G34" s="233"/>
      <c r="H34" s="233"/>
      <c r="I34" s="233"/>
      <c r="J34" s="233"/>
      <c r="K34" s="233"/>
      <c r="L34" s="233"/>
      <c r="M34" s="233"/>
      <c r="N34" s="233"/>
      <c r="O34" s="176"/>
      <c r="P34" s="229"/>
      <c r="Q34" s="229"/>
      <c r="R34" s="229"/>
      <c r="S34" s="229"/>
      <c r="T34" s="229"/>
      <c r="U34" s="229"/>
      <c r="V34" s="229"/>
      <c r="W34" s="229"/>
      <c r="X34" s="229"/>
      <c r="Y34" s="229"/>
      <c r="Z34" s="229"/>
      <c r="AA34" s="229"/>
      <c r="AB34" s="229"/>
      <c r="AC34" s="229"/>
      <c r="AD34" s="223"/>
      <c r="AE34" s="103"/>
      <c r="AF34" s="104"/>
    </row>
    <row r="35" spans="1:32" ht="24" customHeight="1" x14ac:dyDescent="0.2">
      <c r="A35" s="176"/>
      <c r="B35" s="155" t="str">
        <f>IF(AND(B99="",B67="",AF51="",AF52="",AF53="",AF54="",AF55="",AF56="",AF57="",AF58="",AF59="",AF60="",AF61="",AF62="",AF63="",AF64=""),"","Seite 2")</f>
        <v/>
      </c>
      <c r="C35" s="155"/>
      <c r="D35" s="155"/>
      <c r="E35" s="155"/>
      <c r="F35" s="155"/>
      <c r="G35" s="155"/>
      <c r="H35" s="155"/>
      <c r="I35" s="155"/>
      <c r="J35" s="155"/>
      <c r="K35" s="155"/>
      <c r="L35" s="155"/>
      <c r="M35" s="155"/>
      <c r="N35" s="155"/>
      <c r="O35" s="176"/>
      <c r="P35" s="229"/>
      <c r="Q35" s="229"/>
      <c r="R35" s="229"/>
      <c r="S35" s="229"/>
      <c r="T35" s="229"/>
      <c r="U35" s="229"/>
      <c r="V35" s="229"/>
      <c r="W35" s="229"/>
      <c r="X35" s="229"/>
      <c r="Y35" s="229"/>
      <c r="Z35" s="229"/>
      <c r="AA35" s="229"/>
      <c r="AB35" s="229"/>
      <c r="AC35" s="229"/>
      <c r="AD35" s="223"/>
      <c r="AE35" s="103"/>
      <c r="AF35" s="104"/>
    </row>
    <row r="36" spans="1:32" ht="15.75" customHeight="1" x14ac:dyDescent="0.2">
      <c r="A36" s="176"/>
      <c r="B36" s="157" t="s">
        <v>38</v>
      </c>
      <c r="C36" s="157"/>
      <c r="D36" s="157"/>
      <c r="E36" s="173" t="s">
        <v>96</v>
      </c>
      <c r="F36" s="173"/>
      <c r="G36" s="187" t="str">
        <f>IF(B35="","",G$8)</f>
        <v/>
      </c>
      <c r="H36" s="188"/>
      <c r="I36" s="249" t="s">
        <v>32</v>
      </c>
      <c r="J36" s="249"/>
      <c r="K36" s="187" t="str">
        <f>IF(B35="","",K$8)</f>
        <v/>
      </c>
      <c r="L36" s="188"/>
      <c r="M36" s="191"/>
      <c r="N36" s="191"/>
      <c r="O36" s="176"/>
      <c r="P36" s="229"/>
      <c r="Q36" s="229"/>
      <c r="R36" s="229"/>
      <c r="S36" s="229"/>
      <c r="T36" s="229"/>
      <c r="U36" s="229"/>
      <c r="V36" s="229"/>
      <c r="W36" s="229"/>
      <c r="X36" s="229"/>
      <c r="Y36" s="229"/>
      <c r="Z36" s="229"/>
      <c r="AA36" s="229"/>
      <c r="AB36" s="229"/>
      <c r="AC36" s="229"/>
      <c r="AD36" s="223"/>
      <c r="AE36" s="103"/>
      <c r="AF36" s="104"/>
    </row>
    <row r="37" spans="1:32" ht="15.75" customHeight="1" x14ac:dyDescent="0.2">
      <c r="A37" s="176"/>
      <c r="B37" s="157" t="s">
        <v>33</v>
      </c>
      <c r="C37" s="157"/>
      <c r="D37" s="157"/>
      <c r="E37" s="173"/>
      <c r="F37" s="173"/>
      <c r="G37" s="189"/>
      <c r="H37" s="190"/>
      <c r="I37" s="249"/>
      <c r="J37" s="249"/>
      <c r="K37" s="189"/>
      <c r="L37" s="190"/>
      <c r="M37" s="191"/>
      <c r="N37" s="191"/>
      <c r="O37" s="176"/>
      <c r="P37" s="229"/>
      <c r="Q37" s="229"/>
      <c r="R37" s="229"/>
      <c r="S37" s="229"/>
      <c r="T37" s="229"/>
      <c r="U37" s="229"/>
      <c r="V37" s="229"/>
      <c r="W37" s="229"/>
      <c r="X37" s="229"/>
      <c r="Y37" s="229"/>
      <c r="Z37" s="229"/>
      <c r="AA37" s="229"/>
      <c r="AB37" s="229"/>
      <c r="AC37" s="229"/>
      <c r="AD37" s="223"/>
      <c r="AE37" s="103"/>
      <c r="AF37" s="104"/>
    </row>
    <row r="38" spans="1:32" ht="14.25" customHeight="1" x14ac:dyDescent="0.2">
      <c r="A38" s="176"/>
      <c r="B38" s="160" t="s">
        <v>4</v>
      </c>
      <c r="C38" s="160"/>
      <c r="D38" s="160"/>
      <c r="E38" s="160"/>
      <c r="F38" s="160"/>
      <c r="G38" s="160"/>
      <c r="H38" s="160"/>
      <c r="I38" s="160"/>
      <c r="J38" s="160"/>
      <c r="K38" s="160"/>
      <c r="L38" s="160"/>
      <c r="M38" s="160"/>
      <c r="N38" s="160"/>
      <c r="O38" s="176"/>
      <c r="P38" s="229"/>
      <c r="Q38" s="229"/>
      <c r="R38" s="229"/>
      <c r="S38" s="229"/>
      <c r="T38" s="229"/>
      <c r="U38" s="229"/>
      <c r="V38" s="229"/>
      <c r="W38" s="229"/>
      <c r="X38" s="229"/>
      <c r="Y38" s="229"/>
      <c r="Z38" s="229"/>
      <c r="AA38" s="229"/>
      <c r="AB38" s="229"/>
      <c r="AC38" s="229"/>
      <c r="AD38" s="223"/>
      <c r="AE38" s="103"/>
      <c r="AF38" s="104"/>
    </row>
    <row r="39" spans="1:32" ht="24" customHeight="1" x14ac:dyDescent="0.2">
      <c r="A39" s="176"/>
      <c r="B39" s="157" t="s">
        <v>35</v>
      </c>
      <c r="C39" s="157"/>
      <c r="D39" s="157"/>
      <c r="E39" s="185" t="str">
        <f>IF(B35="","",E$13)</f>
        <v/>
      </c>
      <c r="F39" s="185"/>
      <c r="G39" s="185"/>
      <c r="H39" s="89"/>
      <c r="I39" s="161" t="s">
        <v>3</v>
      </c>
      <c r="J39" s="161"/>
      <c r="K39" s="246" t="str">
        <f>IF(B35="","",K$6)</f>
        <v/>
      </c>
      <c r="L39" s="247">
        <v>1.2312867961597732E-294</v>
      </c>
      <c r="M39" s="247">
        <v>1.2313704165799911E-294</v>
      </c>
      <c r="N39" s="248">
        <v>1.231454037000209E-294</v>
      </c>
      <c r="O39" s="176"/>
      <c r="P39" s="86"/>
      <c r="Q39" s="86"/>
      <c r="R39" s="86"/>
      <c r="S39" s="86"/>
      <c r="T39" s="86"/>
      <c r="U39" s="78"/>
      <c r="V39" s="86"/>
      <c r="W39" s="86"/>
      <c r="X39" s="86"/>
      <c r="Y39" s="86"/>
      <c r="Z39" s="86"/>
      <c r="AA39" s="86"/>
      <c r="AB39" s="86"/>
      <c r="AC39" s="86"/>
      <c r="AD39" s="223"/>
      <c r="AE39" s="103"/>
      <c r="AF39" s="104"/>
    </row>
    <row r="40" spans="1:32" ht="19.5" customHeight="1" x14ac:dyDescent="0.2">
      <c r="A40" s="176"/>
      <c r="B40" s="181"/>
      <c r="C40" s="181"/>
      <c r="D40" s="181"/>
      <c r="E40" s="231" t="s">
        <v>40</v>
      </c>
      <c r="F40" s="231"/>
      <c r="G40" s="231"/>
      <c r="H40" s="231"/>
      <c r="I40" s="231"/>
      <c r="J40" s="231"/>
      <c r="K40" s="231"/>
      <c r="L40" s="231"/>
      <c r="M40" s="231"/>
      <c r="N40" s="231"/>
      <c r="O40" s="176"/>
      <c r="P40" s="229"/>
      <c r="Q40" s="229"/>
      <c r="R40" s="229"/>
      <c r="S40" s="229"/>
      <c r="T40" s="229"/>
      <c r="U40" s="229"/>
      <c r="V40" s="229"/>
      <c r="W40" s="229"/>
      <c r="X40" s="229"/>
      <c r="Y40" s="229"/>
      <c r="Z40" s="229"/>
      <c r="AA40" s="229"/>
      <c r="AB40" s="229"/>
      <c r="AC40" s="229"/>
      <c r="AD40" s="223"/>
      <c r="AE40" s="103"/>
      <c r="AF40" s="104"/>
    </row>
    <row r="41" spans="1:32" ht="18.75" customHeight="1" x14ac:dyDescent="0.2">
      <c r="A41" s="176"/>
      <c r="B41" s="154" t="s">
        <v>9</v>
      </c>
      <c r="C41" s="154"/>
      <c r="D41" s="154"/>
      <c r="E41" s="154" t="s">
        <v>66</v>
      </c>
      <c r="F41" s="154"/>
      <c r="G41" s="154"/>
      <c r="H41" s="154"/>
      <c r="I41" s="154"/>
      <c r="J41" s="154"/>
      <c r="K41" s="154"/>
      <c r="L41" s="154"/>
      <c r="M41" s="154"/>
      <c r="N41" s="154"/>
      <c r="O41" s="176"/>
      <c r="P41" s="229"/>
      <c r="Q41" s="229"/>
      <c r="R41" s="229"/>
      <c r="S41" s="229"/>
      <c r="T41" s="229"/>
      <c r="U41" s="229"/>
      <c r="V41" s="229"/>
      <c r="W41" s="229"/>
      <c r="X41" s="229"/>
      <c r="Y41" s="229"/>
      <c r="Z41" s="229"/>
      <c r="AA41" s="229"/>
      <c r="AB41" s="229"/>
      <c r="AC41" s="229"/>
      <c r="AD41" s="223"/>
      <c r="AE41" s="103"/>
      <c r="AF41" s="104"/>
    </row>
    <row r="42" spans="1:32" ht="14.25" customHeight="1" x14ac:dyDescent="0.25">
      <c r="A42" s="176"/>
      <c r="B42" s="157" t="s">
        <v>67</v>
      </c>
      <c r="C42" s="157"/>
      <c r="D42" s="157"/>
      <c r="E42" s="157" t="s">
        <v>68</v>
      </c>
      <c r="F42" s="157"/>
      <c r="G42" s="30" t="s">
        <v>69</v>
      </c>
      <c r="H42" s="31">
        <f>H16</f>
        <v>7.5</v>
      </c>
      <c r="I42" s="27" t="s">
        <v>70</v>
      </c>
      <c r="J42" s="27"/>
      <c r="K42" s="27"/>
      <c r="L42" s="27" t="s">
        <v>71</v>
      </c>
      <c r="M42" s="171">
        <f>M16</f>
        <v>25</v>
      </c>
      <c r="N42" s="171"/>
      <c r="O42" s="176"/>
      <c r="P42" s="229"/>
      <c r="Q42" s="229"/>
      <c r="R42" s="229"/>
      <c r="S42" s="229"/>
      <c r="T42" s="229"/>
      <c r="U42" s="229"/>
      <c r="V42" s="229"/>
      <c r="W42" s="229"/>
      <c r="X42" s="229"/>
      <c r="Y42" s="229"/>
      <c r="Z42" s="229"/>
      <c r="AA42" s="229"/>
      <c r="AB42" s="229"/>
      <c r="AC42" s="229"/>
      <c r="AD42" s="223"/>
      <c r="AE42" s="103"/>
      <c r="AF42" s="104"/>
    </row>
    <row r="43" spans="1:32" ht="12.6" customHeight="1" x14ac:dyDescent="0.2">
      <c r="A43" s="176"/>
      <c r="B43" s="160" t="s">
        <v>10</v>
      </c>
      <c r="C43" s="160"/>
      <c r="D43" s="160"/>
      <c r="E43" s="161" t="s">
        <v>100</v>
      </c>
      <c r="F43" s="161"/>
      <c r="G43" s="161"/>
      <c r="H43" s="161"/>
      <c r="I43" s="161"/>
      <c r="J43" s="161"/>
      <c r="K43" s="161"/>
      <c r="L43" s="161"/>
      <c r="M43" s="161"/>
      <c r="N43" s="161"/>
      <c r="O43" s="176"/>
      <c r="P43" s="86"/>
      <c r="Q43" s="86"/>
      <c r="R43" s="86"/>
      <c r="S43" s="86"/>
      <c r="T43" s="86"/>
      <c r="U43" s="78"/>
      <c r="V43" s="86"/>
      <c r="W43" s="86"/>
      <c r="X43" s="86"/>
      <c r="Y43" s="86"/>
      <c r="Z43" s="86"/>
      <c r="AA43" s="86"/>
      <c r="AB43" s="86"/>
      <c r="AC43" s="86"/>
      <c r="AD43" s="223"/>
      <c r="AE43" s="103"/>
      <c r="AF43" s="104"/>
    </row>
    <row r="44" spans="1:32" ht="12" customHeight="1" x14ac:dyDescent="0.15">
      <c r="A44" s="177"/>
      <c r="B44" s="32" t="s">
        <v>11</v>
      </c>
      <c r="C44" s="32">
        <v>1</v>
      </c>
      <c r="D44" s="33">
        <v>2</v>
      </c>
      <c r="E44" s="32">
        <v>3</v>
      </c>
      <c r="F44" s="33">
        <v>4</v>
      </c>
      <c r="G44" s="32">
        <v>5</v>
      </c>
      <c r="H44" s="33">
        <v>6</v>
      </c>
      <c r="I44" s="239">
        <v>7</v>
      </c>
      <c r="J44" s="239"/>
      <c r="K44" s="33">
        <v>8</v>
      </c>
      <c r="L44" s="232">
        <v>9</v>
      </c>
      <c r="M44" s="232"/>
      <c r="N44" s="232"/>
      <c r="O44" s="179"/>
      <c r="P44" s="86"/>
      <c r="Q44" s="86"/>
      <c r="R44" s="86"/>
      <c r="S44" s="86"/>
      <c r="T44" s="86"/>
      <c r="U44" s="86"/>
      <c r="V44" s="86"/>
      <c r="W44" s="86"/>
      <c r="X44" s="86"/>
      <c r="Y44" s="86"/>
      <c r="Z44" s="86"/>
      <c r="AA44" s="86"/>
      <c r="AB44" s="86"/>
      <c r="AC44" s="86"/>
      <c r="AD44" s="223"/>
      <c r="AE44" s="103"/>
      <c r="AF44" s="104"/>
    </row>
    <row r="45" spans="1:32" ht="12" customHeight="1" x14ac:dyDescent="0.2">
      <c r="A45" s="177"/>
      <c r="B45" s="162"/>
      <c r="C45" s="168" t="s">
        <v>12</v>
      </c>
      <c r="D45" s="34" t="s">
        <v>12</v>
      </c>
      <c r="E45" s="236" t="s">
        <v>13</v>
      </c>
      <c r="F45" s="34" t="s">
        <v>14</v>
      </c>
      <c r="G45" s="182" t="s">
        <v>15</v>
      </c>
      <c r="H45" s="34" t="s">
        <v>61</v>
      </c>
      <c r="I45" s="243" t="s">
        <v>72</v>
      </c>
      <c r="J45" s="168"/>
      <c r="K45" s="34" t="s">
        <v>16</v>
      </c>
      <c r="L45" s="165" t="s">
        <v>17</v>
      </c>
      <c r="M45" s="166"/>
      <c r="N45" s="167"/>
      <c r="O45" s="179"/>
      <c r="P45" s="199" t="s">
        <v>12</v>
      </c>
      <c r="Q45" s="165" t="s">
        <v>12</v>
      </c>
      <c r="R45" s="166"/>
      <c r="S45" s="167"/>
      <c r="T45" s="199" t="s">
        <v>13</v>
      </c>
      <c r="U45" s="34" t="s">
        <v>14</v>
      </c>
      <c r="V45" s="211" t="s">
        <v>15</v>
      </c>
      <c r="W45" s="182"/>
      <c r="X45" s="212"/>
      <c r="Y45" s="165" t="s">
        <v>61</v>
      </c>
      <c r="Z45" s="166"/>
      <c r="AA45" s="167"/>
      <c r="AB45" s="34" t="s">
        <v>72</v>
      </c>
      <c r="AC45" s="79" t="s">
        <v>72</v>
      </c>
      <c r="AD45" s="223"/>
      <c r="AE45" s="103"/>
      <c r="AF45" s="104"/>
    </row>
    <row r="46" spans="1:32" ht="12" customHeight="1" x14ac:dyDescent="0.2">
      <c r="A46" s="177"/>
      <c r="B46" s="163"/>
      <c r="C46" s="169"/>
      <c r="D46" s="35" t="s">
        <v>18</v>
      </c>
      <c r="E46" s="237"/>
      <c r="F46" s="36" t="s">
        <v>19</v>
      </c>
      <c r="G46" s="183"/>
      <c r="H46" s="36" t="s">
        <v>62</v>
      </c>
      <c r="I46" s="244"/>
      <c r="J46" s="169"/>
      <c r="K46" s="36" t="s">
        <v>20</v>
      </c>
      <c r="L46" s="195" t="s">
        <v>21</v>
      </c>
      <c r="M46" s="196"/>
      <c r="N46" s="197"/>
      <c r="O46" s="179"/>
      <c r="P46" s="200"/>
      <c r="Q46" s="225" t="s">
        <v>18</v>
      </c>
      <c r="R46" s="226"/>
      <c r="S46" s="227"/>
      <c r="T46" s="200"/>
      <c r="U46" s="36" t="s">
        <v>19</v>
      </c>
      <c r="V46" s="213"/>
      <c r="W46" s="183"/>
      <c r="X46" s="214"/>
      <c r="Y46" s="195" t="s">
        <v>62</v>
      </c>
      <c r="Z46" s="196"/>
      <c r="AA46" s="197"/>
      <c r="AB46" s="36"/>
      <c r="AC46" s="80" t="s">
        <v>101</v>
      </c>
      <c r="AD46" s="223"/>
      <c r="AE46" s="103"/>
      <c r="AF46" s="104"/>
    </row>
    <row r="47" spans="1:32" ht="12" customHeight="1" x14ac:dyDescent="0.2">
      <c r="A47" s="177"/>
      <c r="B47" s="163"/>
      <c r="C47" s="169"/>
      <c r="D47" s="36" t="s">
        <v>22</v>
      </c>
      <c r="E47" s="237"/>
      <c r="F47" s="36" t="s">
        <v>23</v>
      </c>
      <c r="G47" s="183"/>
      <c r="H47" s="37" t="s">
        <v>64</v>
      </c>
      <c r="I47" s="244"/>
      <c r="J47" s="169"/>
      <c r="K47" s="38">
        <f>H42</f>
        <v>7.5</v>
      </c>
      <c r="L47" s="195"/>
      <c r="M47" s="196"/>
      <c r="N47" s="197"/>
      <c r="O47" s="179"/>
      <c r="P47" s="200"/>
      <c r="Q47" s="195" t="s">
        <v>22</v>
      </c>
      <c r="R47" s="196"/>
      <c r="S47" s="197"/>
      <c r="T47" s="200"/>
      <c r="U47" s="36" t="s">
        <v>23</v>
      </c>
      <c r="V47" s="213"/>
      <c r="W47" s="183"/>
      <c r="X47" s="214"/>
      <c r="Y47" s="220" t="s">
        <v>64</v>
      </c>
      <c r="Z47" s="221"/>
      <c r="AA47" s="222"/>
      <c r="AB47" s="36"/>
      <c r="AC47" s="80" t="s">
        <v>102</v>
      </c>
      <c r="AD47" s="223"/>
      <c r="AE47" s="103"/>
      <c r="AF47" s="104"/>
    </row>
    <row r="48" spans="1:32" ht="12" customHeight="1" x14ac:dyDescent="0.2">
      <c r="A48" s="177"/>
      <c r="B48" s="164"/>
      <c r="C48" s="170"/>
      <c r="D48" s="39" t="s">
        <v>24</v>
      </c>
      <c r="E48" s="238"/>
      <c r="F48" s="39" t="s">
        <v>25</v>
      </c>
      <c r="G48" s="184"/>
      <c r="H48" s="40" t="s">
        <v>63</v>
      </c>
      <c r="I48" s="245"/>
      <c r="J48" s="170"/>
      <c r="K48" s="41">
        <f>M42</f>
        <v>25</v>
      </c>
      <c r="L48" s="203" t="s">
        <v>26</v>
      </c>
      <c r="M48" s="204"/>
      <c r="N48" s="205"/>
      <c r="O48" s="179"/>
      <c r="P48" s="201"/>
      <c r="Q48" s="217" t="s">
        <v>24</v>
      </c>
      <c r="R48" s="218"/>
      <c r="S48" s="219"/>
      <c r="T48" s="201"/>
      <c r="U48" s="39" t="s">
        <v>25</v>
      </c>
      <c r="V48" s="215"/>
      <c r="W48" s="184"/>
      <c r="X48" s="216"/>
      <c r="Y48" s="203" t="s">
        <v>63</v>
      </c>
      <c r="Z48" s="204"/>
      <c r="AA48" s="205"/>
      <c r="AB48" s="39"/>
      <c r="AC48" s="81" t="s">
        <v>104</v>
      </c>
      <c r="AD48" s="223"/>
      <c r="AE48" s="103"/>
      <c r="AF48" s="104"/>
    </row>
    <row r="49" spans="1:38" ht="12" customHeight="1" x14ac:dyDescent="0.2">
      <c r="A49" s="177"/>
      <c r="B49" s="42" t="s">
        <v>27</v>
      </c>
      <c r="C49" s="43" t="s">
        <v>88</v>
      </c>
      <c r="D49" s="43"/>
      <c r="E49" s="172" t="s">
        <v>81</v>
      </c>
      <c r="F49" s="172"/>
      <c r="G49" s="43"/>
      <c r="H49" s="43"/>
      <c r="I49" s="43" t="s">
        <v>30</v>
      </c>
      <c r="J49" s="43" t="s">
        <v>60</v>
      </c>
      <c r="K49" s="43" t="s">
        <v>31</v>
      </c>
      <c r="L49" s="186" t="s">
        <v>30</v>
      </c>
      <c r="M49" s="186"/>
      <c r="N49" s="43" t="s">
        <v>60</v>
      </c>
      <c r="O49" s="179"/>
      <c r="P49" s="82" t="s">
        <v>88</v>
      </c>
      <c r="Q49" s="206" t="s">
        <v>28</v>
      </c>
      <c r="R49" s="207"/>
      <c r="S49" s="208"/>
      <c r="T49" s="209" t="s">
        <v>81</v>
      </c>
      <c r="U49" s="210"/>
      <c r="V49" s="206" t="s">
        <v>29</v>
      </c>
      <c r="W49" s="207"/>
      <c r="X49" s="208"/>
      <c r="Y49" s="206" t="s">
        <v>29</v>
      </c>
      <c r="Z49" s="207"/>
      <c r="AA49" s="208"/>
      <c r="AB49" s="82" t="s">
        <v>103</v>
      </c>
      <c r="AC49" s="83" t="s">
        <v>30</v>
      </c>
      <c r="AD49" s="223"/>
      <c r="AE49" s="103"/>
      <c r="AF49" s="104"/>
    </row>
    <row r="50" spans="1:38" ht="22.5" customHeight="1" x14ac:dyDescent="0.45">
      <c r="A50" s="177"/>
      <c r="B50" s="57">
        <v>9</v>
      </c>
      <c r="C50" s="70"/>
      <c r="D50" s="70"/>
      <c r="E50" s="70"/>
      <c r="F50" s="70"/>
      <c r="G50" s="70"/>
      <c r="H50" s="70"/>
      <c r="I50" s="240" t="str">
        <f>IF(B35="","","Übertrag von Seite 1")</f>
        <v/>
      </c>
      <c r="J50" s="241"/>
      <c r="K50" s="242"/>
      <c r="L50" s="49"/>
      <c r="M50" s="50" t="str">
        <f>IF(AND(B35="",B67="",B99=""),"",IF(M31="","",M31))</f>
        <v/>
      </c>
      <c r="N50" s="47" t="s">
        <v>59</v>
      </c>
      <c r="O50" s="179"/>
      <c r="P50" s="70"/>
      <c r="Q50" s="70"/>
      <c r="R50" s="70"/>
      <c r="S50" s="70"/>
      <c r="T50" s="70"/>
      <c r="U50" s="70"/>
      <c r="V50" s="70"/>
      <c r="W50" s="70"/>
      <c r="X50" s="70"/>
      <c r="Y50" s="70"/>
      <c r="Z50" s="70"/>
      <c r="AA50" s="70"/>
      <c r="AB50" s="70"/>
      <c r="AC50" s="70"/>
      <c r="AD50" s="223"/>
      <c r="AE50" s="103"/>
      <c r="AF50" s="104"/>
    </row>
    <row r="51" spans="1:38" ht="22.5" customHeight="1" x14ac:dyDescent="0.45">
      <c r="A51" s="177"/>
      <c r="B51" s="57">
        <v>10</v>
      </c>
      <c r="C51" s="44" t="str">
        <f t="shared" ref="C51:C64" si="5">IF(OR(AF51="",AF51=0),"",AF51)</f>
        <v/>
      </c>
      <c r="D51" s="45" t="str">
        <f t="shared" ref="D51:D64" si="6">IF(OR(AG51="",AG51=0),"",AG51)</f>
        <v/>
      </c>
      <c r="E51" s="151" t="str">
        <f t="shared" ref="E51:E64" si="7">IF(OR(AH51="",AH51=0),"",AH51)</f>
        <v/>
      </c>
      <c r="F51" s="44" t="str">
        <f t="shared" ref="F51:F64" si="8">IF(OR(AI51="",AI51=0),"",AI51)</f>
        <v/>
      </c>
      <c r="G51" s="115" t="str">
        <f t="shared" ref="G51:G64" si="9">IF(OR(AJ51="",AJ51=0),"",AJ51)</f>
        <v/>
      </c>
      <c r="H51" s="115" t="str">
        <f t="shared" ref="H51:H64" si="10">IF(OR(AK51="",AK51=0),"",AK51)</f>
        <v/>
      </c>
      <c r="I51" s="46" t="str">
        <f t="shared" ref="I51:I64" si="11">IF(AL51="","",ROUNDDOWN(AL51,0))</f>
        <v/>
      </c>
      <c r="J51" s="47" t="s">
        <v>59</v>
      </c>
      <c r="K51" s="48" t="str">
        <f>IF(INDEX(C:C,51)="","",IF(INDEX(D:D,51)="X",M$16,H$16))</f>
        <v/>
      </c>
      <c r="L51" s="49"/>
      <c r="M51" s="50" t="str">
        <f>IF(AND(AF51="",AL51=""),"",IF(AND(AL51&gt;=0,E$9=""),"Name Aufsteller!",IF(AND(AL51&gt;=0,E$13=""),"Aufstellungsort!",IF(AF51=0,"Name Gerät!",IF(AND(AL51&gt;=0,AF51=""),"Name Gerät!",IF(AND(AF51&gt;0,AL51=""),"Betrag, EUR!",IF(K51="","",ROUNDDOWN(I51*K51/100,0))))))))</f>
        <v/>
      </c>
      <c r="N51" s="47" t="s">
        <v>59</v>
      </c>
      <c r="O51" s="180"/>
      <c r="Q51" s="51"/>
      <c r="R51" s="21"/>
      <c r="S51" s="51"/>
      <c r="T51" s="90"/>
      <c r="U51" s="21"/>
      <c r="V51" s="51"/>
      <c r="W51" s="116"/>
      <c r="X51" s="51"/>
      <c r="Y51" s="51"/>
      <c r="Z51" s="116"/>
      <c r="AA51" s="51"/>
      <c r="AB51" s="19"/>
      <c r="AC51" s="25" t="str">
        <f t="shared" ref="AC51:AC64" si="12">IF(AND(AF51="",AL51=""),"",IF(AND(AL51&gt;=0,E$9=""),"Name Aufsteller!",IF(AND(AL51&gt;=0,E$13=""),"Aufstellungsort!",IF(AF51=0,"Name Gerät!",IF(AND(AL51&gt;=0,AF51=""),"Name Gerät!",IF(AND(AF51&gt;0,AL51=""),"Betrag, EUR!",I51))))))</f>
        <v/>
      </c>
      <c r="AD51" s="224"/>
      <c r="AE51" s="103" t="str">
        <f t="shared" ref="AE51:AE64" si="13">M51</f>
        <v/>
      </c>
      <c r="AF51" s="104" t="str">
        <f>IF(INDEX(P:P,51)="","",INDEX(P:P,51))</f>
        <v/>
      </c>
      <c r="AG51" s="105" t="str">
        <f>IF(INDEX(R:R,51)="","",INDEX(R:R,51))</f>
        <v/>
      </c>
      <c r="AH51" s="105" t="str">
        <f>IF(INDEX(T:T,51)="","",INDEX(T:T,51))</f>
        <v/>
      </c>
      <c r="AI51" s="105" t="str">
        <f>IF(INDEX(U:U,51)="","",INDEX(U:U,51))</f>
        <v/>
      </c>
      <c r="AJ51" s="105" t="str">
        <f>IF(INDEX(W:W,51)="","",INDEX(W:W,51))</f>
        <v/>
      </c>
      <c r="AK51" s="105" t="str">
        <f>IF(INDEX(Z:Z,51)="","",INDEX(Z:Z,51))</f>
        <v/>
      </c>
      <c r="AL51" s="105" t="str">
        <f>IF(INDEX(AB:AB,51)="","",INDEX(AB:AB,51))</f>
        <v/>
      </c>
    </row>
    <row r="52" spans="1:38" ht="22.5" customHeight="1" x14ac:dyDescent="0.45">
      <c r="A52" s="177"/>
      <c r="B52" s="57">
        <v>11</v>
      </c>
      <c r="C52" s="44" t="str">
        <f t="shared" si="5"/>
        <v/>
      </c>
      <c r="D52" s="45" t="str">
        <f t="shared" si="6"/>
        <v/>
      </c>
      <c r="E52" s="151" t="str">
        <f t="shared" si="7"/>
        <v/>
      </c>
      <c r="F52" s="44" t="str">
        <f t="shared" si="8"/>
        <v/>
      </c>
      <c r="G52" s="115" t="str">
        <f t="shared" si="9"/>
        <v/>
      </c>
      <c r="H52" s="115" t="str">
        <f t="shared" si="10"/>
        <v/>
      </c>
      <c r="I52" s="46" t="str">
        <f t="shared" si="11"/>
        <v/>
      </c>
      <c r="J52" s="47" t="s">
        <v>59</v>
      </c>
      <c r="K52" s="48" t="str">
        <f>IF(INDEX(C:C,52)="","",IF(INDEX(D:D,52)="X",M$16,H$16))</f>
        <v/>
      </c>
      <c r="L52" s="49"/>
      <c r="M52" s="50" t="str">
        <f t="shared" ref="M52:M64" si="14">IF(AND(AF52="",AL52=""),"",IF(AND(AL52&gt;=0,E$9=""),"Name Aufsteller!",IF(AND(AL52&gt;=0,E$13=""),"Aufstellungsort!",IF(AF52=0,"Name Gerät!",IF(AND(AL52&gt;=0,AF52=""),"Name Gerät!",IF(AND(AF52&gt;0,AL52=""),"Betrag, EUR!",IF(K52="","",ROUNDDOWN(I52*K52/100,0))))))))</f>
        <v/>
      </c>
      <c r="N52" s="47" t="s">
        <v>59</v>
      </c>
      <c r="O52" s="180"/>
      <c r="Q52" s="51"/>
      <c r="R52" s="21"/>
      <c r="S52" s="51"/>
      <c r="T52" s="90"/>
      <c r="U52" s="21"/>
      <c r="V52" s="51"/>
      <c r="W52" s="116"/>
      <c r="X52" s="51"/>
      <c r="Y52" s="51"/>
      <c r="Z52" s="116"/>
      <c r="AA52" s="51"/>
      <c r="AB52" s="19"/>
      <c r="AC52" s="25" t="str">
        <f t="shared" si="12"/>
        <v/>
      </c>
      <c r="AD52" s="224"/>
      <c r="AE52" s="103" t="str">
        <f t="shared" si="13"/>
        <v/>
      </c>
      <c r="AF52" s="104" t="str">
        <f>IF(INDEX(P:P,52)="","",INDEX(P:P,52))</f>
        <v/>
      </c>
      <c r="AG52" s="105" t="str">
        <f>IF(INDEX(R:R,52)="","",INDEX(R:R,52))</f>
        <v/>
      </c>
      <c r="AH52" s="105" t="str">
        <f>IF(INDEX(T:T,52)="","",INDEX(T:T,52))</f>
        <v/>
      </c>
      <c r="AI52" s="105" t="str">
        <f>IF(INDEX(U:U,52)="","",INDEX(U:U,52))</f>
        <v/>
      </c>
      <c r="AJ52" s="105" t="str">
        <f>IF(INDEX(W:W,52)="","",INDEX(W:W,52))</f>
        <v/>
      </c>
      <c r="AK52" s="105" t="str">
        <f>IF(INDEX(Z:Z,52)="","",INDEX(Z:Z,52))</f>
        <v/>
      </c>
      <c r="AL52" s="105" t="str">
        <f>IF(INDEX(AB:AB,52)="","",INDEX(AB:AB,52))</f>
        <v/>
      </c>
    </row>
    <row r="53" spans="1:38" ht="22.5" customHeight="1" x14ac:dyDescent="0.45">
      <c r="A53" s="177"/>
      <c r="B53" s="57">
        <v>12</v>
      </c>
      <c r="C53" s="44" t="str">
        <f t="shared" si="5"/>
        <v/>
      </c>
      <c r="D53" s="45" t="str">
        <f t="shared" si="6"/>
        <v/>
      </c>
      <c r="E53" s="151" t="str">
        <f t="shared" si="7"/>
        <v/>
      </c>
      <c r="F53" s="44" t="str">
        <f t="shared" si="8"/>
        <v/>
      </c>
      <c r="G53" s="115" t="str">
        <f t="shared" si="9"/>
        <v/>
      </c>
      <c r="H53" s="115" t="str">
        <f t="shared" si="10"/>
        <v/>
      </c>
      <c r="I53" s="46" t="str">
        <f t="shared" si="11"/>
        <v/>
      </c>
      <c r="J53" s="47" t="s">
        <v>59</v>
      </c>
      <c r="K53" s="48" t="str">
        <f>IF(INDEX(C:C,53)="","",IF(INDEX(D:D,53)="X",M$16,H$16))</f>
        <v/>
      </c>
      <c r="L53" s="49"/>
      <c r="M53" s="50" t="str">
        <f t="shared" si="14"/>
        <v/>
      </c>
      <c r="N53" s="47" t="s">
        <v>59</v>
      </c>
      <c r="O53" s="180"/>
      <c r="Q53" s="51"/>
      <c r="R53" s="21"/>
      <c r="S53" s="51"/>
      <c r="T53" s="90"/>
      <c r="U53" s="21"/>
      <c r="V53" s="51"/>
      <c r="W53" s="21"/>
      <c r="X53" s="51"/>
      <c r="Y53" s="51"/>
      <c r="Z53" s="21"/>
      <c r="AA53" s="51"/>
      <c r="AB53" s="19"/>
      <c r="AC53" s="25" t="str">
        <f t="shared" si="12"/>
        <v/>
      </c>
      <c r="AD53" s="224"/>
      <c r="AE53" s="103" t="str">
        <f t="shared" si="13"/>
        <v/>
      </c>
      <c r="AF53" s="104" t="str">
        <f>IF(INDEX(P:P,53)="","",INDEX(P:P,53))</f>
        <v/>
      </c>
      <c r="AG53" s="105" t="str">
        <f>IF(INDEX(R:R,53)="","",INDEX(R:R,53))</f>
        <v/>
      </c>
      <c r="AH53" s="105" t="str">
        <f>IF(INDEX(T:T,53)="","",INDEX(T:T,53))</f>
        <v/>
      </c>
      <c r="AI53" s="105" t="str">
        <f>IF(INDEX(U:U,53)="","",INDEX(U:U,53))</f>
        <v/>
      </c>
      <c r="AJ53" s="105" t="str">
        <f>IF(INDEX(W:W,53)="","",INDEX(W:W,53))</f>
        <v/>
      </c>
      <c r="AK53" s="105" t="str">
        <f>IF(INDEX(Z:Z,53)="","",INDEX(Z:Z,53))</f>
        <v/>
      </c>
      <c r="AL53" s="105" t="str">
        <f>IF(INDEX(AB:AB,53)="","",INDEX(AB:AB,53))</f>
        <v/>
      </c>
    </row>
    <row r="54" spans="1:38" ht="22.5" customHeight="1" x14ac:dyDescent="0.45">
      <c r="A54" s="177"/>
      <c r="B54" s="57">
        <v>13</v>
      </c>
      <c r="C54" s="44" t="str">
        <f t="shared" si="5"/>
        <v/>
      </c>
      <c r="D54" s="45" t="str">
        <f t="shared" si="6"/>
        <v/>
      </c>
      <c r="E54" s="151" t="str">
        <f t="shared" si="7"/>
        <v/>
      </c>
      <c r="F54" s="44" t="str">
        <f t="shared" si="8"/>
        <v/>
      </c>
      <c r="G54" s="115" t="str">
        <f t="shared" si="9"/>
        <v/>
      </c>
      <c r="H54" s="115" t="str">
        <f t="shared" si="10"/>
        <v/>
      </c>
      <c r="I54" s="46" t="str">
        <f t="shared" si="11"/>
        <v/>
      </c>
      <c r="J54" s="47" t="s">
        <v>59</v>
      </c>
      <c r="K54" s="48" t="str">
        <f>IF(INDEX(C:C,54)="","",IF(INDEX(D:D,54)="X",M$16,H$16))</f>
        <v/>
      </c>
      <c r="L54" s="49"/>
      <c r="M54" s="50" t="str">
        <f t="shared" si="14"/>
        <v/>
      </c>
      <c r="N54" s="47" t="s">
        <v>59</v>
      </c>
      <c r="O54" s="180"/>
      <c r="P54" s="21"/>
      <c r="Q54" s="51"/>
      <c r="R54" s="21"/>
      <c r="S54" s="51"/>
      <c r="T54" s="90"/>
      <c r="U54" s="21"/>
      <c r="V54" s="51"/>
      <c r="W54" s="21"/>
      <c r="X54" s="51"/>
      <c r="Y54" s="51"/>
      <c r="Z54" s="21"/>
      <c r="AA54" s="51"/>
      <c r="AB54" s="19"/>
      <c r="AC54" s="25" t="str">
        <f t="shared" si="12"/>
        <v/>
      </c>
      <c r="AD54" s="224"/>
      <c r="AE54" s="103" t="str">
        <f t="shared" si="13"/>
        <v/>
      </c>
      <c r="AF54" s="104" t="str">
        <f>IF(INDEX(P:P,54)="","",INDEX(P:P,54))</f>
        <v/>
      </c>
      <c r="AG54" s="105" t="str">
        <f>IF(INDEX(R:R,54)="","",INDEX(R:R,54))</f>
        <v/>
      </c>
      <c r="AH54" s="105" t="str">
        <f>IF(INDEX(T:T,54)="","",INDEX(T:T,54))</f>
        <v/>
      </c>
      <c r="AI54" s="105" t="str">
        <f>IF(INDEX(U:U,54)="","",INDEX(U:U,54))</f>
        <v/>
      </c>
      <c r="AJ54" s="105" t="str">
        <f>IF(INDEX(W:W,54)="","",INDEX(W:W,54))</f>
        <v/>
      </c>
      <c r="AK54" s="105" t="str">
        <f>IF(INDEX(Z:Z,54)="","",INDEX(Z:Z,54))</f>
        <v/>
      </c>
      <c r="AL54" s="105" t="str">
        <f>IF(INDEX(AB:AB,54)="","",INDEX(AB:AB,54))</f>
        <v/>
      </c>
    </row>
    <row r="55" spans="1:38" ht="22.5" customHeight="1" x14ac:dyDescent="0.45">
      <c r="A55" s="177"/>
      <c r="B55" s="57">
        <v>14</v>
      </c>
      <c r="C55" s="44" t="str">
        <f t="shared" si="5"/>
        <v/>
      </c>
      <c r="D55" s="45" t="str">
        <f t="shared" si="6"/>
        <v/>
      </c>
      <c r="E55" s="151" t="str">
        <f t="shared" si="7"/>
        <v/>
      </c>
      <c r="F55" s="44" t="str">
        <f t="shared" si="8"/>
        <v/>
      </c>
      <c r="G55" s="115" t="str">
        <f t="shared" si="9"/>
        <v/>
      </c>
      <c r="H55" s="115" t="str">
        <f t="shared" si="10"/>
        <v/>
      </c>
      <c r="I55" s="46" t="str">
        <f t="shared" si="11"/>
        <v/>
      </c>
      <c r="J55" s="47" t="s">
        <v>59</v>
      </c>
      <c r="K55" s="48" t="str">
        <f>IF(INDEX(C:C,55)="","",IF(INDEX(D:D,55)="X",M$16,H$16))</f>
        <v/>
      </c>
      <c r="L55" s="49"/>
      <c r="M55" s="50" t="str">
        <f t="shared" si="14"/>
        <v/>
      </c>
      <c r="N55" s="47" t="s">
        <v>59</v>
      </c>
      <c r="O55" s="180"/>
      <c r="Q55" s="51"/>
      <c r="R55" s="21"/>
      <c r="S55" s="51"/>
      <c r="T55" s="90"/>
      <c r="U55" s="21"/>
      <c r="V55" s="51"/>
      <c r="W55" s="21"/>
      <c r="X55" s="51"/>
      <c r="Y55" s="51"/>
      <c r="Z55" s="21"/>
      <c r="AA55" s="51"/>
      <c r="AB55" s="19"/>
      <c r="AC55" s="25" t="str">
        <f t="shared" si="12"/>
        <v/>
      </c>
      <c r="AD55" s="224"/>
      <c r="AE55" s="103" t="str">
        <f t="shared" si="13"/>
        <v/>
      </c>
      <c r="AF55" s="104" t="str">
        <f>IF(INDEX(P:P,55)="","",INDEX(P:P,55))</f>
        <v/>
      </c>
      <c r="AG55" s="105" t="str">
        <f>IF(INDEX(R:R,55)="","",INDEX(R:R,55))</f>
        <v/>
      </c>
      <c r="AH55" s="105" t="str">
        <f>IF(INDEX(T:T,55)="","",INDEX(T:T,55))</f>
        <v/>
      </c>
      <c r="AI55" s="105" t="str">
        <f>IF(INDEX(U:U,55)="","",INDEX(U:U,55))</f>
        <v/>
      </c>
      <c r="AJ55" s="105" t="str">
        <f>IF(INDEX(W:W,55)="","",INDEX(W:W,55))</f>
        <v/>
      </c>
      <c r="AK55" s="105" t="str">
        <f>IF(INDEX(Z:Z,55)="","",INDEX(Z:Z,55))</f>
        <v/>
      </c>
      <c r="AL55" s="105" t="str">
        <f>IF(INDEX(AB:AB,55)="","",INDEX(AB:AB,55))</f>
        <v/>
      </c>
    </row>
    <row r="56" spans="1:38" ht="22.5" customHeight="1" x14ac:dyDescent="0.45">
      <c r="A56" s="177"/>
      <c r="B56" s="57">
        <v>15</v>
      </c>
      <c r="C56" s="44" t="str">
        <f t="shared" si="5"/>
        <v/>
      </c>
      <c r="D56" s="45" t="str">
        <f t="shared" si="6"/>
        <v/>
      </c>
      <c r="E56" s="151" t="str">
        <f t="shared" si="7"/>
        <v/>
      </c>
      <c r="F56" s="44" t="str">
        <f t="shared" si="8"/>
        <v/>
      </c>
      <c r="G56" s="115" t="str">
        <f t="shared" si="9"/>
        <v/>
      </c>
      <c r="H56" s="115" t="str">
        <f t="shared" si="10"/>
        <v/>
      </c>
      <c r="I56" s="46" t="str">
        <f t="shared" si="11"/>
        <v/>
      </c>
      <c r="J56" s="47" t="s">
        <v>59</v>
      </c>
      <c r="K56" s="48" t="str">
        <f>IF(INDEX(C:C,56)="","",IF(INDEX(D:D,56)="X",M$16,H$16))</f>
        <v/>
      </c>
      <c r="L56" s="49"/>
      <c r="M56" s="50" t="str">
        <f t="shared" si="14"/>
        <v/>
      </c>
      <c r="N56" s="47" t="s">
        <v>59</v>
      </c>
      <c r="O56" s="180"/>
      <c r="Q56" s="51"/>
      <c r="R56" s="21"/>
      <c r="S56" s="51"/>
      <c r="T56" s="90"/>
      <c r="U56" s="21"/>
      <c r="V56" s="51"/>
      <c r="W56" s="21"/>
      <c r="X56" s="51"/>
      <c r="Y56" s="51"/>
      <c r="Z56" s="21"/>
      <c r="AA56" s="51"/>
      <c r="AB56" s="19"/>
      <c r="AC56" s="25" t="str">
        <f t="shared" si="12"/>
        <v/>
      </c>
      <c r="AD56" s="224"/>
      <c r="AE56" s="103" t="str">
        <f t="shared" si="13"/>
        <v/>
      </c>
      <c r="AF56" s="104" t="str">
        <f>IF(INDEX(P:P,56)="","",INDEX(P:P,56))</f>
        <v/>
      </c>
      <c r="AG56" s="105" t="str">
        <f>IF(INDEX(R:R,56)="","",INDEX(R:R,56))</f>
        <v/>
      </c>
      <c r="AH56" s="105" t="str">
        <f>IF(INDEX(T:T,56)="","",INDEX(T:T,56))</f>
        <v/>
      </c>
      <c r="AI56" s="105" t="str">
        <f>IF(INDEX(U:U,56)="","",INDEX(U:U,56))</f>
        <v/>
      </c>
      <c r="AJ56" s="105" t="str">
        <f>IF(INDEX(W:W,56)="","",INDEX(W:W,56))</f>
        <v/>
      </c>
      <c r="AK56" s="105" t="str">
        <f>IF(INDEX(Z:Z,56)="","",INDEX(Z:Z,56))</f>
        <v/>
      </c>
      <c r="AL56" s="105" t="str">
        <f>IF(INDEX(AB:AB,56)="","",INDEX(AB:AB,56))</f>
        <v/>
      </c>
    </row>
    <row r="57" spans="1:38" ht="22.5" customHeight="1" x14ac:dyDescent="0.45">
      <c r="A57" s="177"/>
      <c r="B57" s="57">
        <v>16</v>
      </c>
      <c r="C57" s="44" t="str">
        <f t="shared" si="5"/>
        <v/>
      </c>
      <c r="D57" s="45" t="str">
        <f t="shared" si="6"/>
        <v/>
      </c>
      <c r="E57" s="151" t="str">
        <f t="shared" si="7"/>
        <v/>
      </c>
      <c r="F57" s="44" t="str">
        <f t="shared" si="8"/>
        <v/>
      </c>
      <c r="G57" s="115" t="str">
        <f t="shared" si="9"/>
        <v/>
      </c>
      <c r="H57" s="115" t="str">
        <f t="shared" si="10"/>
        <v/>
      </c>
      <c r="I57" s="46" t="str">
        <f t="shared" si="11"/>
        <v/>
      </c>
      <c r="J57" s="47" t="s">
        <v>59</v>
      </c>
      <c r="K57" s="48" t="str">
        <f>IF(INDEX(C:C,57)="","",IF(INDEX(D:D,57)="X",M$16,H$16))</f>
        <v/>
      </c>
      <c r="L57" s="49"/>
      <c r="M57" s="50" t="str">
        <f t="shared" si="14"/>
        <v/>
      </c>
      <c r="N57" s="47" t="s">
        <v>59</v>
      </c>
      <c r="O57" s="180"/>
      <c r="Q57" s="51"/>
      <c r="R57" s="21"/>
      <c r="S57" s="51"/>
      <c r="T57" s="90"/>
      <c r="U57" s="21"/>
      <c r="V57" s="51"/>
      <c r="W57" s="21"/>
      <c r="X57" s="51"/>
      <c r="Y57" s="51"/>
      <c r="Z57" s="21"/>
      <c r="AA57" s="51"/>
      <c r="AB57" s="19"/>
      <c r="AC57" s="25" t="str">
        <f t="shared" si="12"/>
        <v/>
      </c>
      <c r="AD57" s="224"/>
      <c r="AE57" s="103" t="str">
        <f t="shared" si="13"/>
        <v/>
      </c>
      <c r="AF57" s="104" t="str">
        <f>IF(INDEX(P:P,57)="","",INDEX(P:P,57))</f>
        <v/>
      </c>
      <c r="AG57" s="105" t="str">
        <f>IF(INDEX(R:R,57)="","",INDEX(R:R,57))</f>
        <v/>
      </c>
      <c r="AH57" s="105" t="str">
        <f>IF(INDEX(T:T,57)="","",INDEX(T:T,57))</f>
        <v/>
      </c>
      <c r="AI57" s="105" t="str">
        <f>IF(INDEX(U:U,57)="","",INDEX(U:U,57))</f>
        <v/>
      </c>
      <c r="AJ57" s="105" t="str">
        <f>IF(INDEX(W:W,57)="","",INDEX(W:W,57))</f>
        <v/>
      </c>
      <c r="AK57" s="105" t="str">
        <f>IF(INDEX(Z:Z,57)="","",INDEX(Z:Z,57))</f>
        <v/>
      </c>
      <c r="AL57" s="105" t="str">
        <f>IF(INDEX(AB:AB,57)="","",INDEX(AB:AB,57))</f>
        <v/>
      </c>
    </row>
    <row r="58" spans="1:38" ht="22.5" customHeight="1" x14ac:dyDescent="0.45">
      <c r="A58" s="177"/>
      <c r="B58" s="57">
        <v>17</v>
      </c>
      <c r="C58" s="44" t="str">
        <f t="shared" si="5"/>
        <v/>
      </c>
      <c r="D58" s="45" t="str">
        <f t="shared" si="6"/>
        <v/>
      </c>
      <c r="E58" s="151" t="str">
        <f t="shared" si="7"/>
        <v/>
      </c>
      <c r="F58" s="44" t="str">
        <f t="shared" si="8"/>
        <v/>
      </c>
      <c r="G58" s="115" t="str">
        <f t="shared" si="9"/>
        <v/>
      </c>
      <c r="H58" s="115" t="str">
        <f t="shared" si="10"/>
        <v/>
      </c>
      <c r="I58" s="46" t="str">
        <f t="shared" si="11"/>
        <v/>
      </c>
      <c r="J58" s="47" t="s">
        <v>59</v>
      </c>
      <c r="K58" s="48" t="str">
        <f>IF(INDEX(C:C,58)="","",IF(INDEX(D:D,58)="X",M$16,H$16))</f>
        <v/>
      </c>
      <c r="L58" s="49"/>
      <c r="M58" s="50" t="str">
        <f t="shared" si="14"/>
        <v/>
      </c>
      <c r="N58" s="47" t="s">
        <v>59</v>
      </c>
      <c r="O58" s="180"/>
      <c r="Q58" s="51"/>
      <c r="R58" s="21"/>
      <c r="S58" s="51"/>
      <c r="T58" s="90"/>
      <c r="U58" s="21"/>
      <c r="V58" s="51"/>
      <c r="W58" s="21"/>
      <c r="X58" s="51"/>
      <c r="Y58" s="51"/>
      <c r="Z58" s="21"/>
      <c r="AA58" s="51"/>
      <c r="AB58" s="19"/>
      <c r="AC58" s="25" t="str">
        <f t="shared" si="12"/>
        <v/>
      </c>
      <c r="AD58" s="224"/>
      <c r="AE58" s="103" t="str">
        <f t="shared" si="13"/>
        <v/>
      </c>
      <c r="AF58" s="104" t="str">
        <f>IF(INDEX(P:P,58)="","",INDEX(P:P,58))</f>
        <v/>
      </c>
      <c r="AG58" s="105" t="str">
        <f>IF(INDEX(R:R,58)="","",INDEX(R:R,58))</f>
        <v/>
      </c>
      <c r="AH58" s="105" t="str">
        <f>IF(INDEX(T:T,58)="","",INDEX(T:T,58))</f>
        <v/>
      </c>
      <c r="AI58" s="105" t="str">
        <f>IF(INDEX(U:U,58)="","",INDEX(U:U,58))</f>
        <v/>
      </c>
      <c r="AJ58" s="105" t="str">
        <f>IF(INDEX(W:W,58)="","",INDEX(W:W,58))</f>
        <v/>
      </c>
      <c r="AK58" s="105" t="str">
        <f>IF(INDEX(Z:Z,58)="","",INDEX(Z:Z,58))</f>
        <v/>
      </c>
      <c r="AL58" s="105" t="str">
        <f>IF(INDEX(AB:AB,58)="","",INDEX(AB:AB,58))</f>
        <v/>
      </c>
    </row>
    <row r="59" spans="1:38" ht="22.5" customHeight="1" x14ac:dyDescent="0.45">
      <c r="A59" s="177"/>
      <c r="B59" s="57">
        <v>18</v>
      </c>
      <c r="C59" s="44" t="str">
        <f t="shared" si="5"/>
        <v/>
      </c>
      <c r="D59" s="45" t="str">
        <f t="shared" si="6"/>
        <v/>
      </c>
      <c r="E59" s="151" t="str">
        <f t="shared" si="7"/>
        <v/>
      </c>
      <c r="F59" s="44" t="str">
        <f t="shared" si="8"/>
        <v/>
      </c>
      <c r="G59" s="115" t="str">
        <f t="shared" si="9"/>
        <v/>
      </c>
      <c r="H59" s="115" t="str">
        <f t="shared" si="10"/>
        <v/>
      </c>
      <c r="I59" s="46" t="str">
        <f t="shared" si="11"/>
        <v/>
      </c>
      <c r="J59" s="47" t="s">
        <v>59</v>
      </c>
      <c r="K59" s="48" t="str">
        <f>IF(INDEX(C:C,59)="","",IF(INDEX(D:D,59)="X",M$16,H$16))</f>
        <v/>
      </c>
      <c r="L59" s="49"/>
      <c r="M59" s="50" t="str">
        <f t="shared" si="14"/>
        <v/>
      </c>
      <c r="N59" s="47" t="s">
        <v>59</v>
      </c>
      <c r="O59" s="180"/>
      <c r="Q59" s="51"/>
      <c r="R59" s="21"/>
      <c r="S59" s="51"/>
      <c r="T59" s="90"/>
      <c r="U59" s="21"/>
      <c r="V59" s="51"/>
      <c r="W59" s="21"/>
      <c r="X59" s="51"/>
      <c r="Y59" s="51"/>
      <c r="Z59" s="21"/>
      <c r="AA59" s="51"/>
      <c r="AB59" s="19"/>
      <c r="AC59" s="25" t="str">
        <f t="shared" si="12"/>
        <v/>
      </c>
      <c r="AD59" s="224"/>
      <c r="AE59" s="103" t="str">
        <f t="shared" si="13"/>
        <v/>
      </c>
      <c r="AF59" s="104" t="str">
        <f>IF(INDEX(P:P,59)="","",INDEX(P:P,59))</f>
        <v/>
      </c>
      <c r="AG59" s="105" t="str">
        <f>IF(INDEX(R:R,59)="","",INDEX(R:R,59))</f>
        <v/>
      </c>
      <c r="AH59" s="105" t="str">
        <f>IF(INDEX(T:T,59)="","",INDEX(T:T,59))</f>
        <v/>
      </c>
      <c r="AI59" s="105" t="str">
        <f>IF(INDEX(U:U,59)="","",INDEX(U:U,59))</f>
        <v/>
      </c>
      <c r="AJ59" s="105" t="str">
        <f>IF(INDEX(W:W,59)="","",INDEX(W:W,59))</f>
        <v/>
      </c>
      <c r="AK59" s="105" t="str">
        <f>IF(INDEX(Z:Z,59)="","",INDEX(Z:Z,59))</f>
        <v/>
      </c>
      <c r="AL59" s="105" t="str">
        <f>IF(INDEX(AB:AB,59)="","",INDEX(AB:AB,59))</f>
        <v/>
      </c>
    </row>
    <row r="60" spans="1:38" ht="22.5" customHeight="1" x14ac:dyDescent="0.45">
      <c r="A60" s="177"/>
      <c r="B60" s="57">
        <v>19</v>
      </c>
      <c r="C60" s="44" t="str">
        <f t="shared" si="5"/>
        <v/>
      </c>
      <c r="D60" s="45" t="str">
        <f t="shared" si="6"/>
        <v/>
      </c>
      <c r="E60" s="151" t="str">
        <f t="shared" si="7"/>
        <v/>
      </c>
      <c r="F60" s="44" t="str">
        <f t="shared" si="8"/>
        <v/>
      </c>
      <c r="G60" s="115" t="str">
        <f t="shared" si="9"/>
        <v/>
      </c>
      <c r="H60" s="115" t="str">
        <f t="shared" si="10"/>
        <v/>
      </c>
      <c r="I60" s="46" t="str">
        <f t="shared" si="11"/>
        <v/>
      </c>
      <c r="J60" s="47" t="s">
        <v>59</v>
      </c>
      <c r="K60" s="48" t="str">
        <f>IF(INDEX(C:C,60)="","",IF(INDEX(D:D,60)="X",M$16,H$16))</f>
        <v/>
      </c>
      <c r="L60" s="49"/>
      <c r="M60" s="50" t="str">
        <f t="shared" si="14"/>
        <v/>
      </c>
      <c r="N60" s="47" t="s">
        <v>59</v>
      </c>
      <c r="O60" s="180"/>
      <c r="Q60" s="51"/>
      <c r="R60" s="21"/>
      <c r="S60" s="51"/>
      <c r="T60" s="90"/>
      <c r="U60" s="21"/>
      <c r="V60" s="51"/>
      <c r="W60" s="116"/>
      <c r="X60" s="51"/>
      <c r="Y60" s="51"/>
      <c r="Z60" s="116"/>
      <c r="AA60" s="51"/>
      <c r="AB60" s="19"/>
      <c r="AC60" s="25" t="str">
        <f t="shared" si="12"/>
        <v/>
      </c>
      <c r="AD60" s="224"/>
      <c r="AE60" s="103" t="str">
        <f t="shared" si="13"/>
        <v/>
      </c>
      <c r="AF60" s="104" t="str">
        <f>IF(INDEX(P:P,60)="","",INDEX(P:P,60))</f>
        <v/>
      </c>
      <c r="AG60" s="105" t="str">
        <f>IF(INDEX(R:R,60)="","",INDEX(R:R,60))</f>
        <v/>
      </c>
      <c r="AH60" s="105" t="str">
        <f>IF(INDEX(T:T,60)="","",INDEX(T:T,60))</f>
        <v/>
      </c>
      <c r="AI60" s="105" t="str">
        <f>IF(INDEX(U:U,60)="","",INDEX(U:U,60))</f>
        <v/>
      </c>
      <c r="AJ60" s="105" t="str">
        <f>IF(INDEX(W:W,60)="","",INDEX(W:W,60))</f>
        <v/>
      </c>
      <c r="AK60" s="105" t="str">
        <f>IF(INDEX(Z:Z,60)="","",INDEX(Z:Z,60))</f>
        <v/>
      </c>
      <c r="AL60" s="105" t="str">
        <f>IF(INDEX(AB:AB,60)="","",INDEX(AB:AB,60))</f>
        <v/>
      </c>
    </row>
    <row r="61" spans="1:38" ht="22.5" customHeight="1" x14ac:dyDescent="0.45">
      <c r="A61" s="177"/>
      <c r="B61" s="57">
        <v>20</v>
      </c>
      <c r="C61" s="44" t="str">
        <f t="shared" si="5"/>
        <v/>
      </c>
      <c r="D61" s="45" t="str">
        <f t="shared" si="6"/>
        <v/>
      </c>
      <c r="E61" s="151" t="str">
        <f t="shared" si="7"/>
        <v/>
      </c>
      <c r="F61" s="44" t="str">
        <f t="shared" si="8"/>
        <v/>
      </c>
      <c r="G61" s="115" t="str">
        <f t="shared" si="9"/>
        <v/>
      </c>
      <c r="H61" s="115" t="str">
        <f t="shared" si="10"/>
        <v/>
      </c>
      <c r="I61" s="46" t="str">
        <f t="shared" si="11"/>
        <v/>
      </c>
      <c r="J61" s="47" t="s">
        <v>59</v>
      </c>
      <c r="K61" s="48" t="str">
        <f>IF(INDEX(C:C,61)="","",IF(INDEX(D:D,61)="X",M$16,H$16))</f>
        <v/>
      </c>
      <c r="L61" s="49"/>
      <c r="M61" s="50" t="str">
        <f t="shared" si="14"/>
        <v/>
      </c>
      <c r="N61" s="47" t="s">
        <v>59</v>
      </c>
      <c r="O61" s="180"/>
      <c r="Q61" s="51"/>
      <c r="R61" s="21"/>
      <c r="S61" s="51"/>
      <c r="T61" s="90"/>
      <c r="U61" s="21"/>
      <c r="V61" s="51"/>
      <c r="W61" s="21"/>
      <c r="X61" s="51"/>
      <c r="Y61" s="51"/>
      <c r="Z61" s="21"/>
      <c r="AA61" s="51"/>
      <c r="AB61" s="19"/>
      <c r="AC61" s="25" t="str">
        <f t="shared" si="12"/>
        <v/>
      </c>
      <c r="AD61" s="224"/>
      <c r="AE61" s="103" t="str">
        <f t="shared" si="13"/>
        <v/>
      </c>
      <c r="AF61" s="104" t="str">
        <f>IF(INDEX(P:P,61)="","",INDEX(P:P,61))</f>
        <v/>
      </c>
      <c r="AG61" s="105" t="str">
        <f>IF(INDEX(R:R,61)="","",INDEX(R:R,61))</f>
        <v/>
      </c>
      <c r="AH61" s="105" t="str">
        <f>IF(INDEX(T:T,61)="","",INDEX(T:T,61))</f>
        <v/>
      </c>
      <c r="AI61" s="105" t="str">
        <f>IF(INDEX(U:U,61)="","",INDEX(U:U,61))</f>
        <v/>
      </c>
      <c r="AJ61" s="105" t="str">
        <f>IF(INDEX(W:W,61)="","",INDEX(W:W,61))</f>
        <v/>
      </c>
      <c r="AK61" s="105" t="str">
        <f>IF(INDEX(Z:Z,61)="","",INDEX(Z:Z,61))</f>
        <v/>
      </c>
      <c r="AL61" s="105" t="str">
        <f>IF(INDEX(AB:AB,61)="","",INDEX(AB:AB,61))</f>
        <v/>
      </c>
    </row>
    <row r="62" spans="1:38" ht="22.5" customHeight="1" x14ac:dyDescent="0.45">
      <c r="A62" s="177"/>
      <c r="B62" s="57">
        <v>21</v>
      </c>
      <c r="C62" s="44" t="str">
        <f t="shared" si="5"/>
        <v/>
      </c>
      <c r="D62" s="45" t="str">
        <f t="shared" si="6"/>
        <v/>
      </c>
      <c r="E62" s="151" t="str">
        <f t="shared" si="7"/>
        <v/>
      </c>
      <c r="F62" s="44" t="str">
        <f t="shared" si="8"/>
        <v/>
      </c>
      <c r="G62" s="115" t="str">
        <f t="shared" si="9"/>
        <v/>
      </c>
      <c r="H62" s="115" t="str">
        <f t="shared" si="10"/>
        <v/>
      </c>
      <c r="I62" s="46" t="str">
        <f t="shared" si="11"/>
        <v/>
      </c>
      <c r="J62" s="47" t="s">
        <v>59</v>
      </c>
      <c r="K62" s="48" t="str">
        <f>IF(INDEX(C:C,62)="","",IF(INDEX(D:D,62)="X",M$16,H$16))</f>
        <v/>
      </c>
      <c r="L62" s="49"/>
      <c r="M62" s="50" t="str">
        <f t="shared" si="14"/>
        <v/>
      </c>
      <c r="N62" s="47" t="s">
        <v>59</v>
      </c>
      <c r="O62" s="180"/>
      <c r="Q62" s="51"/>
      <c r="R62" s="21"/>
      <c r="S62" s="51"/>
      <c r="T62" s="90"/>
      <c r="U62" s="21"/>
      <c r="V62" s="51"/>
      <c r="W62" s="21"/>
      <c r="X62" s="51"/>
      <c r="Y62" s="51"/>
      <c r="Z62" s="21"/>
      <c r="AA62" s="51"/>
      <c r="AB62" s="19"/>
      <c r="AC62" s="25" t="str">
        <f t="shared" si="12"/>
        <v/>
      </c>
      <c r="AD62" s="224"/>
      <c r="AE62" s="103" t="str">
        <f t="shared" si="13"/>
        <v/>
      </c>
      <c r="AF62" s="104" t="str">
        <f>IF(INDEX(P:P,62)="","",INDEX(P:P,62))</f>
        <v/>
      </c>
      <c r="AG62" s="105" t="str">
        <f>IF(INDEX(R:R,62)="","",INDEX(R:R,62))</f>
        <v/>
      </c>
      <c r="AH62" s="105" t="str">
        <f>IF(INDEX(T:T,62)="","",INDEX(T:T,62))</f>
        <v/>
      </c>
      <c r="AI62" s="105" t="str">
        <f>IF(INDEX(U:U,62)="","",INDEX(U:U,62))</f>
        <v/>
      </c>
      <c r="AJ62" s="105" t="str">
        <f>IF(INDEX(W:W,62)="","",INDEX(W:W,62))</f>
        <v/>
      </c>
      <c r="AK62" s="105" t="str">
        <f>IF(INDEX(Z:Z,62)="","",INDEX(Z:Z,62))</f>
        <v/>
      </c>
      <c r="AL62" s="105" t="str">
        <f>IF(INDEX(AB:AB,62)="","",INDEX(AB:AB,62))</f>
        <v/>
      </c>
    </row>
    <row r="63" spans="1:38" ht="22.5" customHeight="1" x14ac:dyDescent="0.45">
      <c r="A63" s="177"/>
      <c r="B63" s="57">
        <v>22</v>
      </c>
      <c r="C63" s="44" t="str">
        <f t="shared" si="5"/>
        <v/>
      </c>
      <c r="D63" s="45" t="str">
        <f t="shared" si="6"/>
        <v/>
      </c>
      <c r="E63" s="151" t="str">
        <f t="shared" si="7"/>
        <v/>
      </c>
      <c r="F63" s="44" t="str">
        <f t="shared" si="8"/>
        <v/>
      </c>
      <c r="G63" s="115" t="str">
        <f t="shared" si="9"/>
        <v/>
      </c>
      <c r="H63" s="115" t="str">
        <f t="shared" si="10"/>
        <v/>
      </c>
      <c r="I63" s="46" t="str">
        <f t="shared" si="11"/>
        <v/>
      </c>
      <c r="J63" s="47" t="s">
        <v>59</v>
      </c>
      <c r="K63" s="48" t="str">
        <f>IF(INDEX(C:C,63)="","",IF(INDEX(D:D,63)="X",M$16,H$16))</f>
        <v/>
      </c>
      <c r="L63" s="49"/>
      <c r="M63" s="50" t="str">
        <f t="shared" si="14"/>
        <v/>
      </c>
      <c r="N63" s="47" t="s">
        <v>59</v>
      </c>
      <c r="O63" s="180"/>
      <c r="Q63" s="51"/>
      <c r="R63" s="21"/>
      <c r="S63" s="51"/>
      <c r="T63" s="90"/>
      <c r="U63" s="21"/>
      <c r="V63" s="51"/>
      <c r="W63" s="21"/>
      <c r="X63" s="51"/>
      <c r="Y63" s="51"/>
      <c r="Z63" s="21"/>
      <c r="AA63" s="51"/>
      <c r="AB63" s="19"/>
      <c r="AC63" s="25" t="str">
        <f t="shared" si="12"/>
        <v/>
      </c>
      <c r="AD63" s="224"/>
      <c r="AE63" s="103" t="str">
        <f t="shared" si="13"/>
        <v/>
      </c>
      <c r="AF63" s="104" t="str">
        <f>IF(INDEX(P:P,63)="","",INDEX(P:P,63))</f>
        <v/>
      </c>
      <c r="AG63" s="105" t="str">
        <f>IF(INDEX(R:R,63)="","",INDEX(R:R,63))</f>
        <v/>
      </c>
      <c r="AH63" s="105" t="str">
        <f>IF(INDEX(T:T,63)="","",INDEX(T:T,63))</f>
        <v/>
      </c>
      <c r="AI63" s="105" t="str">
        <f>IF(INDEX(U:U,63)="","",INDEX(U:U,63))</f>
        <v/>
      </c>
      <c r="AJ63" s="105" t="str">
        <f>IF(INDEX(W:W,63)="","",INDEX(W:W,63))</f>
        <v/>
      </c>
      <c r="AK63" s="105" t="str">
        <f>IF(INDEX(Z:Z,63)="","",INDEX(Z:Z,63))</f>
        <v/>
      </c>
      <c r="AL63" s="105" t="str">
        <f>IF(INDEX(AB:AB,63)="","",INDEX(AB:AB,63))</f>
        <v/>
      </c>
    </row>
    <row r="64" spans="1:38" ht="22.5" customHeight="1" thickBot="1" x14ac:dyDescent="0.5">
      <c r="A64" s="177"/>
      <c r="B64" s="57">
        <v>23</v>
      </c>
      <c r="C64" s="44" t="str">
        <f t="shared" si="5"/>
        <v/>
      </c>
      <c r="D64" s="45" t="str">
        <f t="shared" si="6"/>
        <v/>
      </c>
      <c r="E64" s="151" t="str">
        <f t="shared" si="7"/>
        <v/>
      </c>
      <c r="F64" s="44" t="str">
        <f t="shared" si="8"/>
        <v/>
      </c>
      <c r="G64" s="115" t="str">
        <f t="shared" si="9"/>
        <v/>
      </c>
      <c r="H64" s="115" t="str">
        <f t="shared" si="10"/>
        <v/>
      </c>
      <c r="I64" s="46" t="str">
        <f t="shared" si="11"/>
        <v/>
      </c>
      <c r="J64" s="47" t="s">
        <v>59</v>
      </c>
      <c r="K64" s="48" t="str">
        <f>IF(INDEX(C:C,64)="","",IF(INDEX(D:D,64)="X",M$16,H$16))</f>
        <v/>
      </c>
      <c r="L64" s="49"/>
      <c r="M64" s="50" t="str">
        <f t="shared" si="14"/>
        <v/>
      </c>
      <c r="N64" s="47" t="s">
        <v>59</v>
      </c>
      <c r="O64" s="180"/>
      <c r="P64" s="24"/>
      <c r="Q64" s="51"/>
      <c r="R64" s="21"/>
      <c r="S64" s="51"/>
      <c r="T64" s="90"/>
      <c r="U64" s="21"/>
      <c r="V64" s="51"/>
      <c r="W64" s="116"/>
      <c r="X64" s="51"/>
      <c r="Y64" s="51"/>
      <c r="Z64" s="116"/>
      <c r="AA64" s="51"/>
      <c r="AB64" s="19"/>
      <c r="AC64" s="25" t="str">
        <f t="shared" si="12"/>
        <v/>
      </c>
      <c r="AD64" s="224"/>
      <c r="AE64" s="103" t="str">
        <f t="shared" si="13"/>
        <v/>
      </c>
      <c r="AF64" s="104" t="str">
        <f>IF(INDEX(P:P,64)="","",INDEX(P:P,64))</f>
        <v/>
      </c>
      <c r="AG64" s="105" t="str">
        <f>IF(INDEX(R:R,64)="","",INDEX(R:R,64))</f>
        <v/>
      </c>
      <c r="AH64" s="105" t="str">
        <f>IF(INDEX(T:T,64)="","",INDEX(T:T,64))</f>
        <v/>
      </c>
      <c r="AI64" s="105" t="str">
        <f>IF(INDEX(U:U,64)="","",INDEX(U:U,64))</f>
        <v/>
      </c>
      <c r="AJ64" s="105" t="str">
        <f>IF(INDEX(W:W,64)="","",INDEX(W:W,64))</f>
        <v/>
      </c>
      <c r="AK64" s="105" t="str">
        <f>IF(INDEX(Z:Z,64)="","",INDEX(Z:Z,64))</f>
        <v/>
      </c>
      <c r="AL64" s="105" t="str">
        <f>IF(INDEX(AB:AB,64)="","",INDEX(AB:AB,64))</f>
        <v/>
      </c>
    </row>
    <row r="65" spans="1:32" ht="22.5" customHeight="1" thickBot="1" x14ac:dyDescent="0.25">
      <c r="A65" s="177"/>
      <c r="B65" s="55">
        <v>24</v>
      </c>
      <c r="C65" s="158" t="str">
        <f>IF(AND(B$35="",B$67="",B$99=""),"",IF(AND(B$67="",B$99=""),"Festzusetzender Steuerbetrag, Summe Spalte 9, Zeilen 9 - 23, bitte Betrag eintragen","Summe Spalte 9, Zeilen 9 - 23, bitte Betrag eintragen"))</f>
        <v/>
      </c>
      <c r="D65" s="159"/>
      <c r="E65" s="159"/>
      <c r="F65" s="159"/>
      <c r="G65" s="159"/>
      <c r="H65" s="159"/>
      <c r="I65" s="234" t="str">
        <f>IF(B67="","","Übertrag auf Seite 3")</f>
        <v/>
      </c>
      <c r="J65" s="234"/>
      <c r="K65" s="235"/>
      <c r="L65" s="52" t="str">
        <f>IF(L50="","",SUM(L50:N64))</f>
        <v/>
      </c>
      <c r="M65" s="53" t="str">
        <f>IF(AND(AF51="",AF52="",AF53="",AF54="",AF55="",AF56="",AF57="",AF58="",AF59="",AF60="",AF61="",AF62="",AF63="",AF64="",B35="",B67="",B99=""),"",SUM(M50:M64))</f>
        <v/>
      </c>
      <c r="N65" s="54" t="s">
        <v>59</v>
      </c>
      <c r="O65" s="179"/>
      <c r="P65" s="192" t="s">
        <v>108</v>
      </c>
      <c r="Q65" s="192"/>
      <c r="R65" s="192"/>
      <c r="S65" s="192"/>
      <c r="T65" s="192"/>
      <c r="U65" s="84"/>
      <c r="V65" s="84"/>
      <c r="W65" s="84"/>
      <c r="X65" s="84"/>
      <c r="Y65" s="84"/>
      <c r="Z65" s="84"/>
      <c r="AA65" s="84"/>
      <c r="AB65" s="84"/>
      <c r="AC65" s="85" t="s">
        <v>105</v>
      </c>
      <c r="AD65" s="223"/>
      <c r="AE65" s="103"/>
      <c r="AF65" s="104"/>
    </row>
    <row r="66" spans="1:32" ht="18" customHeight="1" x14ac:dyDescent="0.2">
      <c r="A66" s="176"/>
      <c r="B66" s="27"/>
      <c r="C66" s="154" t="str">
        <f>IF(AND(B$35="",B$67="",B$99=""),"",IF(AND(B$67="",B$99=""),AF66,""))</f>
        <v/>
      </c>
      <c r="D66" s="154"/>
      <c r="E66" s="154"/>
      <c r="F66" s="154"/>
      <c r="G66" s="154"/>
      <c r="H66" s="156" t="str">
        <f>IF(AND(B$67="",B$99=""),H130,"")</f>
        <v>Unterschrift bitte auf Blatt "Zusammenstellung" Seite 2!</v>
      </c>
      <c r="I66" s="156"/>
      <c r="J66" s="156"/>
      <c r="K66" s="156"/>
      <c r="L66" s="156"/>
      <c r="M66" s="156"/>
      <c r="N66" s="156"/>
      <c r="O66" s="179"/>
      <c r="P66" s="198"/>
      <c r="Q66" s="198"/>
      <c r="R66" s="198"/>
      <c r="S66" s="198"/>
      <c r="T66" s="198"/>
      <c r="U66" s="198"/>
      <c r="V66" s="198"/>
      <c r="W66" s="198"/>
      <c r="X66" s="198"/>
      <c r="Y66" s="198"/>
      <c r="Z66" s="198"/>
      <c r="AA66" s="198"/>
      <c r="AB66" s="198"/>
      <c r="AC66" s="198"/>
      <c r="AD66" s="223"/>
      <c r="AE66" s="103"/>
      <c r="AF66" s="104" t="s">
        <v>82</v>
      </c>
    </row>
    <row r="67" spans="1:32" ht="24" customHeight="1" x14ac:dyDescent="0.2">
      <c r="A67" s="176"/>
      <c r="B67" s="155" t="str">
        <f>IF(AND(B99="",AF83="",AF84="",AF85="",AF86="",AF87="",AF88="",AF89="",AF90="",AF91="",AF92="",AF93="",AF94="",AF95="",AF96=""),"","Seite 3")</f>
        <v/>
      </c>
      <c r="C67" s="155"/>
      <c r="D67" s="155"/>
      <c r="E67" s="155"/>
      <c r="F67" s="155"/>
      <c r="G67" s="155"/>
      <c r="H67" s="155"/>
      <c r="I67" s="155"/>
      <c r="J67" s="155"/>
      <c r="K67" s="155"/>
      <c r="L67" s="155"/>
      <c r="M67" s="155"/>
      <c r="N67" s="155"/>
      <c r="O67" s="176"/>
      <c r="P67" s="198"/>
      <c r="Q67" s="198"/>
      <c r="R67" s="198"/>
      <c r="S67" s="198"/>
      <c r="T67" s="198"/>
      <c r="U67" s="198"/>
      <c r="V67" s="198"/>
      <c r="W67" s="198"/>
      <c r="X67" s="198"/>
      <c r="Y67" s="198"/>
      <c r="Z67" s="198"/>
      <c r="AA67" s="198"/>
      <c r="AB67" s="198"/>
      <c r="AC67" s="198"/>
      <c r="AD67" s="223"/>
      <c r="AE67" s="103"/>
      <c r="AF67" s="104"/>
    </row>
    <row r="68" spans="1:32" ht="15.75" customHeight="1" x14ac:dyDescent="0.2">
      <c r="A68" s="176"/>
      <c r="B68" s="157" t="s">
        <v>38</v>
      </c>
      <c r="C68" s="157"/>
      <c r="D68" s="157"/>
      <c r="E68" s="173" t="s">
        <v>39</v>
      </c>
      <c r="F68" s="173"/>
      <c r="G68" s="187" t="str">
        <f>IF(B67="","",G$8)</f>
        <v/>
      </c>
      <c r="H68" s="188"/>
      <c r="I68" s="249" t="s">
        <v>32</v>
      </c>
      <c r="J68" s="249"/>
      <c r="K68" s="187" t="str">
        <f>IF(B67="","",K$8)</f>
        <v/>
      </c>
      <c r="L68" s="188"/>
      <c r="M68" s="191"/>
      <c r="N68" s="191"/>
      <c r="O68" s="176"/>
      <c r="P68" s="198"/>
      <c r="Q68" s="198"/>
      <c r="R68" s="198"/>
      <c r="S68" s="198"/>
      <c r="T68" s="198"/>
      <c r="U68" s="198"/>
      <c r="V68" s="198"/>
      <c r="W68" s="198"/>
      <c r="X68" s="198"/>
      <c r="Y68" s="198"/>
      <c r="Z68" s="198"/>
      <c r="AA68" s="198"/>
      <c r="AB68" s="198"/>
      <c r="AC68" s="198"/>
      <c r="AD68" s="223"/>
      <c r="AE68" s="103"/>
      <c r="AF68" s="104"/>
    </row>
    <row r="69" spans="1:32" ht="15.75" customHeight="1" x14ac:dyDescent="0.2">
      <c r="A69" s="176"/>
      <c r="B69" s="157" t="s">
        <v>33</v>
      </c>
      <c r="C69" s="157"/>
      <c r="D69" s="157"/>
      <c r="E69" s="173"/>
      <c r="F69" s="173"/>
      <c r="G69" s="189"/>
      <c r="H69" s="190"/>
      <c r="I69" s="249"/>
      <c r="J69" s="249"/>
      <c r="K69" s="189"/>
      <c r="L69" s="190"/>
      <c r="M69" s="191"/>
      <c r="N69" s="191"/>
      <c r="O69" s="176"/>
      <c r="P69" s="198"/>
      <c r="Q69" s="198"/>
      <c r="R69" s="198"/>
      <c r="S69" s="198"/>
      <c r="T69" s="198"/>
      <c r="U69" s="198"/>
      <c r="V69" s="198"/>
      <c r="W69" s="198"/>
      <c r="X69" s="198"/>
      <c r="Y69" s="198"/>
      <c r="Z69" s="198"/>
      <c r="AA69" s="198"/>
      <c r="AB69" s="198"/>
      <c r="AC69" s="198"/>
      <c r="AD69" s="223"/>
      <c r="AE69" s="103"/>
      <c r="AF69" s="104"/>
    </row>
    <row r="70" spans="1:32" ht="14.25" customHeight="1" x14ac:dyDescent="0.2">
      <c r="A70" s="176"/>
      <c r="B70" s="160" t="s">
        <v>4</v>
      </c>
      <c r="C70" s="160"/>
      <c r="D70" s="160"/>
      <c r="E70" s="160"/>
      <c r="F70" s="160"/>
      <c r="G70" s="160"/>
      <c r="H70" s="160"/>
      <c r="I70" s="160"/>
      <c r="J70" s="160"/>
      <c r="K70" s="160"/>
      <c r="L70" s="160"/>
      <c r="M70" s="160"/>
      <c r="N70" s="160"/>
      <c r="O70" s="176"/>
      <c r="P70" s="198"/>
      <c r="Q70" s="198"/>
      <c r="R70" s="198"/>
      <c r="S70" s="198"/>
      <c r="T70" s="198"/>
      <c r="U70" s="198"/>
      <c r="V70" s="198"/>
      <c r="W70" s="198"/>
      <c r="X70" s="198"/>
      <c r="Y70" s="198"/>
      <c r="Z70" s="198"/>
      <c r="AA70" s="198"/>
      <c r="AB70" s="198"/>
      <c r="AC70" s="198"/>
      <c r="AD70" s="223"/>
      <c r="AE70" s="103"/>
      <c r="AF70" s="104"/>
    </row>
    <row r="71" spans="1:32" ht="24" customHeight="1" x14ac:dyDescent="0.2">
      <c r="A71" s="176"/>
      <c r="B71" s="157" t="s">
        <v>35</v>
      </c>
      <c r="C71" s="157"/>
      <c r="D71" s="157"/>
      <c r="E71" s="185" t="str">
        <f>IF(B67="","",E$13)</f>
        <v/>
      </c>
      <c r="F71" s="185"/>
      <c r="G71" s="185"/>
      <c r="H71" s="89"/>
      <c r="I71" s="161" t="s">
        <v>3</v>
      </c>
      <c r="J71" s="161"/>
      <c r="K71" s="246" t="str">
        <f>IF(B67="","",K$6)</f>
        <v/>
      </c>
      <c r="L71" s="247" t="str">
        <f>IF(J83="","",IF(L45&gt;0,L45,""))</f>
        <v>Zahlungs-</v>
      </c>
      <c r="M71" s="247" t="str">
        <f>IF(K83="","",IF(M45&gt;0,M45,""))</f>
        <v/>
      </c>
      <c r="N71" s="248" t="str">
        <f>IF(L83="","",IF(N45&gt;0,N45,""))</f>
        <v/>
      </c>
      <c r="O71" s="176"/>
      <c r="P71" s="87"/>
      <c r="Q71" s="87"/>
      <c r="R71" s="87"/>
      <c r="S71" s="87"/>
      <c r="T71" s="87"/>
      <c r="U71" s="78"/>
      <c r="V71" s="87"/>
      <c r="W71" s="87"/>
      <c r="X71" s="87"/>
      <c r="Y71" s="87"/>
      <c r="Z71" s="87"/>
      <c r="AA71" s="87"/>
      <c r="AB71" s="87"/>
      <c r="AC71" s="87"/>
      <c r="AD71" s="223"/>
      <c r="AE71" s="103"/>
      <c r="AF71" s="104"/>
    </row>
    <row r="72" spans="1:32" ht="19.5" customHeight="1" x14ac:dyDescent="0.2">
      <c r="A72" s="176"/>
      <c r="B72" s="181"/>
      <c r="C72" s="181"/>
      <c r="D72" s="181"/>
      <c r="E72" s="231" t="s">
        <v>40</v>
      </c>
      <c r="F72" s="231"/>
      <c r="G72" s="231"/>
      <c r="H72" s="231"/>
      <c r="I72" s="231"/>
      <c r="J72" s="231"/>
      <c r="K72" s="231"/>
      <c r="L72" s="231"/>
      <c r="M72" s="231"/>
      <c r="N72" s="231"/>
      <c r="O72" s="176"/>
      <c r="P72" s="198"/>
      <c r="Q72" s="198"/>
      <c r="R72" s="198"/>
      <c r="S72" s="198"/>
      <c r="T72" s="198"/>
      <c r="U72" s="198"/>
      <c r="V72" s="198"/>
      <c r="W72" s="198"/>
      <c r="X72" s="198"/>
      <c r="Y72" s="198"/>
      <c r="Z72" s="198"/>
      <c r="AA72" s="198"/>
      <c r="AB72" s="198"/>
      <c r="AC72" s="198"/>
      <c r="AD72" s="223"/>
      <c r="AE72" s="103"/>
      <c r="AF72" s="104"/>
    </row>
    <row r="73" spans="1:32" ht="18.75" customHeight="1" x14ac:dyDescent="0.2">
      <c r="A73" s="176"/>
      <c r="B73" s="154" t="s">
        <v>9</v>
      </c>
      <c r="C73" s="154"/>
      <c r="D73" s="154"/>
      <c r="E73" s="154" t="s">
        <v>66</v>
      </c>
      <c r="F73" s="154"/>
      <c r="G73" s="154"/>
      <c r="H73" s="154"/>
      <c r="I73" s="154"/>
      <c r="J73" s="154"/>
      <c r="K73" s="154"/>
      <c r="L73" s="154"/>
      <c r="M73" s="154"/>
      <c r="N73" s="154"/>
      <c r="O73" s="176"/>
      <c r="P73" s="198"/>
      <c r="Q73" s="198"/>
      <c r="R73" s="198"/>
      <c r="S73" s="198"/>
      <c r="T73" s="198"/>
      <c r="U73" s="198"/>
      <c r="V73" s="198"/>
      <c r="W73" s="198"/>
      <c r="X73" s="198"/>
      <c r="Y73" s="198"/>
      <c r="Z73" s="198"/>
      <c r="AA73" s="198"/>
      <c r="AB73" s="198"/>
      <c r="AC73" s="198"/>
      <c r="AD73" s="223"/>
      <c r="AE73" s="103"/>
      <c r="AF73" s="104"/>
    </row>
    <row r="74" spans="1:32" ht="14.25" customHeight="1" x14ac:dyDescent="0.25">
      <c r="A74" s="176"/>
      <c r="B74" s="157" t="s">
        <v>67</v>
      </c>
      <c r="C74" s="157"/>
      <c r="D74" s="157"/>
      <c r="E74" s="157" t="s">
        <v>68</v>
      </c>
      <c r="F74" s="157"/>
      <c r="G74" s="30" t="s">
        <v>69</v>
      </c>
      <c r="H74" s="31">
        <f>H42</f>
        <v>7.5</v>
      </c>
      <c r="I74" s="27" t="s">
        <v>70</v>
      </c>
      <c r="J74" s="27"/>
      <c r="K74" s="27"/>
      <c r="L74" s="27" t="s">
        <v>71</v>
      </c>
      <c r="M74" s="171">
        <f>M42</f>
        <v>25</v>
      </c>
      <c r="N74" s="171"/>
      <c r="O74" s="176"/>
      <c r="P74" s="198"/>
      <c r="Q74" s="198"/>
      <c r="R74" s="198"/>
      <c r="S74" s="198"/>
      <c r="T74" s="198"/>
      <c r="U74" s="198"/>
      <c r="V74" s="198"/>
      <c r="W74" s="198"/>
      <c r="X74" s="198"/>
      <c r="Y74" s="198"/>
      <c r="Z74" s="198"/>
      <c r="AA74" s="198"/>
      <c r="AB74" s="198"/>
      <c r="AC74" s="198"/>
      <c r="AD74" s="223"/>
      <c r="AE74" s="103"/>
      <c r="AF74" s="104"/>
    </row>
    <row r="75" spans="1:32" ht="12.6" customHeight="1" x14ac:dyDescent="0.2">
      <c r="A75" s="176"/>
      <c r="B75" s="160" t="s">
        <v>10</v>
      </c>
      <c r="C75" s="160"/>
      <c r="D75" s="160"/>
      <c r="E75" s="161" t="s">
        <v>100</v>
      </c>
      <c r="F75" s="161"/>
      <c r="G75" s="161"/>
      <c r="H75" s="161"/>
      <c r="I75" s="161"/>
      <c r="J75" s="161"/>
      <c r="K75" s="161"/>
      <c r="L75" s="161"/>
      <c r="M75" s="161"/>
      <c r="N75" s="161"/>
      <c r="O75" s="176"/>
      <c r="P75" s="87"/>
      <c r="Q75" s="87"/>
      <c r="R75" s="87"/>
      <c r="S75" s="87"/>
      <c r="T75" s="87"/>
      <c r="U75" s="78"/>
      <c r="V75" s="87"/>
      <c r="W75" s="87"/>
      <c r="X75" s="87"/>
      <c r="Y75" s="87"/>
      <c r="Z75" s="87"/>
      <c r="AA75" s="87"/>
      <c r="AB75" s="87"/>
      <c r="AC75" s="87"/>
      <c r="AD75" s="223"/>
      <c r="AE75" s="103"/>
      <c r="AF75" s="104"/>
    </row>
    <row r="76" spans="1:32" ht="12" customHeight="1" x14ac:dyDescent="0.15">
      <c r="A76" s="177"/>
      <c r="B76" s="32" t="s">
        <v>11</v>
      </c>
      <c r="C76" s="32">
        <v>1</v>
      </c>
      <c r="D76" s="33">
        <v>2</v>
      </c>
      <c r="E76" s="32">
        <v>3</v>
      </c>
      <c r="F76" s="33">
        <v>4</v>
      </c>
      <c r="G76" s="32">
        <v>5</v>
      </c>
      <c r="H76" s="33">
        <v>6</v>
      </c>
      <c r="I76" s="239">
        <v>7</v>
      </c>
      <c r="J76" s="239"/>
      <c r="K76" s="33">
        <v>8</v>
      </c>
      <c r="L76" s="232">
        <v>9</v>
      </c>
      <c r="M76" s="232"/>
      <c r="N76" s="232"/>
      <c r="O76" s="179"/>
      <c r="P76" s="198"/>
      <c r="Q76" s="198"/>
      <c r="R76" s="198"/>
      <c r="S76" s="198"/>
      <c r="T76" s="198"/>
      <c r="U76" s="198"/>
      <c r="V76" s="198"/>
      <c r="W76" s="198"/>
      <c r="X76" s="198"/>
      <c r="Y76" s="198"/>
      <c r="Z76" s="198"/>
      <c r="AA76" s="198"/>
      <c r="AB76" s="198"/>
      <c r="AC76" s="198"/>
      <c r="AD76" s="223"/>
      <c r="AE76" s="103"/>
      <c r="AF76" s="104"/>
    </row>
    <row r="77" spans="1:32" ht="12" customHeight="1" x14ac:dyDescent="0.2">
      <c r="A77" s="177"/>
      <c r="B77" s="162"/>
      <c r="C77" s="168" t="s">
        <v>12</v>
      </c>
      <c r="D77" s="34" t="s">
        <v>12</v>
      </c>
      <c r="E77" s="236" t="s">
        <v>13</v>
      </c>
      <c r="F77" s="34" t="s">
        <v>14</v>
      </c>
      <c r="G77" s="182" t="s">
        <v>15</v>
      </c>
      <c r="H77" s="34" t="s">
        <v>61</v>
      </c>
      <c r="I77" s="243" t="s">
        <v>72</v>
      </c>
      <c r="J77" s="168"/>
      <c r="K77" s="34" t="s">
        <v>16</v>
      </c>
      <c r="L77" s="165" t="s">
        <v>17</v>
      </c>
      <c r="M77" s="166"/>
      <c r="N77" s="167"/>
      <c r="O77" s="179"/>
      <c r="P77" s="199" t="s">
        <v>12</v>
      </c>
      <c r="Q77" s="165" t="s">
        <v>12</v>
      </c>
      <c r="R77" s="166"/>
      <c r="S77" s="167"/>
      <c r="T77" s="199" t="s">
        <v>13</v>
      </c>
      <c r="U77" s="34" t="s">
        <v>14</v>
      </c>
      <c r="V77" s="211" t="s">
        <v>15</v>
      </c>
      <c r="W77" s="182"/>
      <c r="X77" s="212"/>
      <c r="Y77" s="165" t="s">
        <v>61</v>
      </c>
      <c r="Z77" s="166"/>
      <c r="AA77" s="167"/>
      <c r="AB77" s="34" t="s">
        <v>72</v>
      </c>
      <c r="AC77" s="79" t="s">
        <v>72</v>
      </c>
      <c r="AD77" s="223"/>
      <c r="AE77" s="103"/>
      <c r="AF77" s="104"/>
    </row>
    <row r="78" spans="1:32" ht="12" customHeight="1" x14ac:dyDescent="0.2">
      <c r="A78" s="177"/>
      <c r="B78" s="163"/>
      <c r="C78" s="169"/>
      <c r="D78" s="35" t="s">
        <v>18</v>
      </c>
      <c r="E78" s="237"/>
      <c r="F78" s="36" t="s">
        <v>19</v>
      </c>
      <c r="G78" s="183"/>
      <c r="H78" s="36" t="s">
        <v>62</v>
      </c>
      <c r="I78" s="244"/>
      <c r="J78" s="169"/>
      <c r="K78" s="36" t="s">
        <v>20</v>
      </c>
      <c r="L78" s="195" t="s">
        <v>21</v>
      </c>
      <c r="M78" s="196"/>
      <c r="N78" s="197"/>
      <c r="O78" s="179"/>
      <c r="P78" s="200"/>
      <c r="Q78" s="225" t="s">
        <v>18</v>
      </c>
      <c r="R78" s="226"/>
      <c r="S78" s="227"/>
      <c r="T78" s="200"/>
      <c r="U78" s="36" t="s">
        <v>19</v>
      </c>
      <c r="V78" s="213"/>
      <c r="W78" s="183"/>
      <c r="X78" s="214"/>
      <c r="Y78" s="195" t="s">
        <v>62</v>
      </c>
      <c r="Z78" s="196"/>
      <c r="AA78" s="197"/>
      <c r="AB78" s="36"/>
      <c r="AC78" s="80" t="s">
        <v>101</v>
      </c>
      <c r="AD78" s="223"/>
      <c r="AE78" s="103"/>
      <c r="AF78" s="104"/>
    </row>
    <row r="79" spans="1:32" ht="12" customHeight="1" x14ac:dyDescent="0.2">
      <c r="A79" s="177"/>
      <c r="B79" s="163"/>
      <c r="C79" s="169"/>
      <c r="D79" s="36" t="s">
        <v>22</v>
      </c>
      <c r="E79" s="237"/>
      <c r="F79" s="36" t="s">
        <v>23</v>
      </c>
      <c r="G79" s="183"/>
      <c r="H79" s="37" t="s">
        <v>64</v>
      </c>
      <c r="I79" s="244"/>
      <c r="J79" s="169"/>
      <c r="K79" s="38">
        <f>H74</f>
        <v>7.5</v>
      </c>
      <c r="L79" s="195"/>
      <c r="M79" s="196"/>
      <c r="N79" s="197"/>
      <c r="O79" s="179"/>
      <c r="P79" s="200"/>
      <c r="Q79" s="195" t="s">
        <v>22</v>
      </c>
      <c r="R79" s="196"/>
      <c r="S79" s="197"/>
      <c r="T79" s="200"/>
      <c r="U79" s="36" t="s">
        <v>23</v>
      </c>
      <c r="V79" s="213"/>
      <c r="W79" s="183"/>
      <c r="X79" s="214"/>
      <c r="Y79" s="220" t="s">
        <v>64</v>
      </c>
      <c r="Z79" s="221"/>
      <c r="AA79" s="222"/>
      <c r="AB79" s="36"/>
      <c r="AC79" s="80" t="s">
        <v>102</v>
      </c>
      <c r="AD79" s="223"/>
      <c r="AE79" s="103"/>
      <c r="AF79" s="104"/>
    </row>
    <row r="80" spans="1:32" ht="12" customHeight="1" x14ac:dyDescent="0.2">
      <c r="A80" s="177"/>
      <c r="B80" s="164"/>
      <c r="C80" s="170"/>
      <c r="D80" s="39" t="s">
        <v>24</v>
      </c>
      <c r="E80" s="238"/>
      <c r="F80" s="39" t="s">
        <v>25</v>
      </c>
      <c r="G80" s="184"/>
      <c r="H80" s="40" t="s">
        <v>63</v>
      </c>
      <c r="I80" s="245"/>
      <c r="J80" s="170"/>
      <c r="K80" s="41">
        <f>M74</f>
        <v>25</v>
      </c>
      <c r="L80" s="203" t="s">
        <v>26</v>
      </c>
      <c r="M80" s="204"/>
      <c r="N80" s="205"/>
      <c r="O80" s="179"/>
      <c r="P80" s="201"/>
      <c r="Q80" s="217" t="s">
        <v>24</v>
      </c>
      <c r="R80" s="218"/>
      <c r="S80" s="219"/>
      <c r="T80" s="201"/>
      <c r="U80" s="39" t="s">
        <v>25</v>
      </c>
      <c r="V80" s="215"/>
      <c r="W80" s="184"/>
      <c r="X80" s="216"/>
      <c r="Y80" s="203" t="s">
        <v>63</v>
      </c>
      <c r="Z80" s="204"/>
      <c r="AA80" s="205"/>
      <c r="AB80" s="39"/>
      <c r="AC80" s="81" t="s">
        <v>104</v>
      </c>
      <c r="AD80" s="223"/>
      <c r="AE80" s="103"/>
      <c r="AF80" s="104"/>
    </row>
    <row r="81" spans="1:38" ht="12" customHeight="1" x14ac:dyDescent="0.2">
      <c r="A81" s="177"/>
      <c r="B81" s="42" t="s">
        <v>27</v>
      </c>
      <c r="C81" s="43" t="s">
        <v>88</v>
      </c>
      <c r="D81" s="43"/>
      <c r="E81" s="172" t="s">
        <v>81</v>
      </c>
      <c r="F81" s="172"/>
      <c r="G81" s="43"/>
      <c r="H81" s="43"/>
      <c r="I81" s="43" t="s">
        <v>30</v>
      </c>
      <c r="J81" s="43" t="s">
        <v>60</v>
      </c>
      <c r="K81" s="43" t="s">
        <v>31</v>
      </c>
      <c r="L81" s="186" t="s">
        <v>30</v>
      </c>
      <c r="M81" s="186"/>
      <c r="N81" s="43" t="s">
        <v>60</v>
      </c>
      <c r="O81" s="179"/>
      <c r="P81" s="82" t="s">
        <v>88</v>
      </c>
      <c r="Q81" s="206" t="s">
        <v>28</v>
      </c>
      <c r="R81" s="207"/>
      <c r="S81" s="208"/>
      <c r="T81" s="209" t="s">
        <v>81</v>
      </c>
      <c r="U81" s="210"/>
      <c r="V81" s="206" t="s">
        <v>29</v>
      </c>
      <c r="W81" s="207"/>
      <c r="X81" s="208"/>
      <c r="Y81" s="206" t="s">
        <v>29</v>
      </c>
      <c r="Z81" s="207"/>
      <c r="AA81" s="208"/>
      <c r="AB81" s="82" t="s">
        <v>103</v>
      </c>
      <c r="AC81" s="83" t="s">
        <v>30</v>
      </c>
      <c r="AD81" s="223"/>
      <c r="AE81" s="103"/>
      <c r="AF81" s="104"/>
    </row>
    <row r="82" spans="1:38" ht="22.5" customHeight="1" x14ac:dyDescent="0.45">
      <c r="A82" s="177"/>
      <c r="B82" s="57">
        <v>25</v>
      </c>
      <c r="C82" s="70"/>
      <c r="D82" s="70"/>
      <c r="E82" s="70"/>
      <c r="F82" s="70"/>
      <c r="G82" s="70"/>
      <c r="H82" s="70"/>
      <c r="I82" s="240" t="str">
        <f>IF(B67="","","Übertrag von Seite 2")</f>
        <v/>
      </c>
      <c r="J82" s="241"/>
      <c r="K82" s="242"/>
      <c r="L82" s="49"/>
      <c r="M82" s="50" t="str">
        <f>IF(AND(B67="",B99=""),"",IF(M65="","",M65))</f>
        <v/>
      </c>
      <c r="N82" s="47" t="s">
        <v>59</v>
      </c>
      <c r="O82" s="180"/>
      <c r="P82" s="70"/>
      <c r="Q82" s="70"/>
      <c r="R82" s="70"/>
      <c r="S82" s="70"/>
      <c r="T82" s="70"/>
      <c r="U82" s="70"/>
      <c r="V82" s="70"/>
      <c r="W82" s="70"/>
      <c r="X82" s="70"/>
      <c r="Y82" s="70"/>
      <c r="Z82" s="70"/>
      <c r="AA82" s="70"/>
      <c r="AB82" s="70"/>
      <c r="AC82" s="70"/>
      <c r="AD82" s="224"/>
      <c r="AE82" s="103"/>
      <c r="AF82" s="104"/>
    </row>
    <row r="83" spans="1:38" ht="22.5" customHeight="1" x14ac:dyDescent="0.45">
      <c r="A83" s="177"/>
      <c r="B83" s="57">
        <v>26</v>
      </c>
      <c r="C83" s="44" t="str">
        <f t="shared" ref="C83:C96" si="15">IF(OR(AF83="",AF83=0),"",AF83)</f>
        <v/>
      </c>
      <c r="D83" s="45" t="str">
        <f t="shared" ref="D83:D96" si="16">IF(OR(AG83="",AG83=0),"",AG83)</f>
        <v/>
      </c>
      <c r="E83" s="151" t="str">
        <f t="shared" ref="E83:E96" si="17">IF(OR(AH83="",AH83=0),"",AH83)</f>
        <v/>
      </c>
      <c r="F83" s="44" t="str">
        <f t="shared" ref="F83:F96" si="18">IF(OR(AI83="",AI83=0),"",AI83)</f>
        <v/>
      </c>
      <c r="G83" s="115" t="str">
        <f t="shared" ref="G83:G96" si="19">IF(OR(AJ83="",AJ83=0),"",AJ83)</f>
        <v/>
      </c>
      <c r="H83" s="115" t="str">
        <f t="shared" ref="H83:H96" si="20">IF(OR(AK83="",AK83=0),"",AK83)</f>
        <v/>
      </c>
      <c r="I83" s="46" t="str">
        <f t="shared" ref="I83:I96" si="21">IF(AL83="","",ROUNDDOWN(AL83,0))</f>
        <v/>
      </c>
      <c r="J83" s="47" t="s">
        <v>59</v>
      </c>
      <c r="K83" s="48" t="str">
        <f>IF(INDEX(C:C,83)="","",IF(INDEX(D:D,83)="X",M$16,H$16))</f>
        <v/>
      </c>
      <c r="L83" s="49"/>
      <c r="M83" s="50" t="str">
        <f>IF(AND(AF83="",AL83=""),"",IF(AND(AL83&gt;=0,E$9=""),"Name Aufsteller!",IF(AND(AL83&gt;=0,E$13=""),"Aufstellungsort!",IF(AF83=0,"Name Gerät!",IF(AND(AL83&gt;=0,AF83=""),"Name Gerät!",IF(AND(AF83&gt;0,AL83=""),"Betrag, EUR!",IF(K83="","",ROUNDDOWN(I83*K83/100,0))))))))</f>
        <v/>
      </c>
      <c r="N83" s="47" t="s">
        <v>59</v>
      </c>
      <c r="O83" s="180"/>
      <c r="Q83" s="51"/>
      <c r="R83" s="21"/>
      <c r="S83" s="51"/>
      <c r="T83" s="90"/>
      <c r="U83" s="21"/>
      <c r="V83" s="51"/>
      <c r="W83" s="116"/>
      <c r="X83" s="51"/>
      <c r="Y83" s="51"/>
      <c r="Z83" s="116"/>
      <c r="AA83" s="51"/>
      <c r="AB83" s="19"/>
      <c r="AC83" s="25" t="str">
        <f t="shared" ref="AC83:AC96" si="22">IF(AND(AF83="",AL83=""),"",IF(AND(AL83&gt;=0,E$9=""),"Name Aufsteller!",IF(AND(AL83&gt;=0,E$13=""),"Aufstellungsort!",IF(AF83=0,"Name Gerät!",IF(AND(AL83&gt;=0,AF83=""),"Name Gerät!",IF(AND(AF83&gt;0,AL83=""),"Betrag, EUR!",I83))))))</f>
        <v/>
      </c>
      <c r="AD83" s="224"/>
      <c r="AE83" s="103" t="str">
        <f t="shared" ref="AE83:AE96" si="23">M83</f>
        <v/>
      </c>
      <c r="AF83" s="104" t="str">
        <f>IF(INDEX(P:P,83)="","",INDEX(P:P,83))</f>
        <v/>
      </c>
      <c r="AG83" s="105" t="str">
        <f>IF(INDEX(R:R,83)="","",INDEX(R:R,83))</f>
        <v/>
      </c>
      <c r="AH83" s="105" t="str">
        <f>IF(INDEX(T:T,83)="","",INDEX(T:T,83))</f>
        <v/>
      </c>
      <c r="AI83" s="105" t="str">
        <f>IF(INDEX(U:U,83)="","",INDEX(U:U,83))</f>
        <v/>
      </c>
      <c r="AJ83" s="105" t="str">
        <f>IF(INDEX(W:W,83)="","",INDEX(W:W,83))</f>
        <v/>
      </c>
      <c r="AK83" s="105" t="str">
        <f>IF(INDEX(Z:Z,83)="","",INDEX(Z:Z,83))</f>
        <v/>
      </c>
      <c r="AL83" s="105" t="str">
        <f>IF(INDEX(AB:AB,83)="","",INDEX(AB:AB,83))</f>
        <v/>
      </c>
    </row>
    <row r="84" spans="1:38" ht="22.5" customHeight="1" x14ac:dyDescent="0.45">
      <c r="A84" s="177"/>
      <c r="B84" s="57">
        <v>27</v>
      </c>
      <c r="C84" s="44" t="str">
        <f t="shared" si="15"/>
        <v/>
      </c>
      <c r="D84" s="45" t="str">
        <f t="shared" si="16"/>
        <v/>
      </c>
      <c r="E84" s="151" t="str">
        <f t="shared" si="17"/>
        <v/>
      </c>
      <c r="F84" s="44" t="str">
        <f t="shared" si="18"/>
        <v/>
      </c>
      <c r="G84" s="115" t="str">
        <f t="shared" si="19"/>
        <v/>
      </c>
      <c r="H84" s="115" t="str">
        <f t="shared" si="20"/>
        <v/>
      </c>
      <c r="I84" s="46" t="str">
        <f t="shared" si="21"/>
        <v/>
      </c>
      <c r="J84" s="47" t="s">
        <v>59</v>
      </c>
      <c r="K84" s="48" t="str">
        <f>IF(INDEX(C:C,84)="","",IF(INDEX(D:D,84)="X",M$16,H$16))</f>
        <v/>
      </c>
      <c r="L84" s="49"/>
      <c r="M84" s="50" t="str">
        <f t="shared" ref="M84:M96" si="24">IF(AND(AF84="",AL84=""),"",IF(AND(AL84&gt;=0,E$9=""),"Name Aufsteller!",IF(AND(AL84&gt;=0,E$13=""),"Aufstellungsort!",IF(AF84=0,"Name Gerät!",IF(AND(AL84&gt;=0,AF84=""),"Name Gerät!",IF(AND(AF84&gt;0,AL84=""),"Betrag, EUR!",IF(K84="","",ROUNDDOWN(I84*K84/100,0))))))))</f>
        <v/>
      </c>
      <c r="N84" s="47" t="s">
        <v>59</v>
      </c>
      <c r="O84" s="180"/>
      <c r="Q84" s="51"/>
      <c r="R84" s="21"/>
      <c r="S84" s="51"/>
      <c r="T84" s="90"/>
      <c r="U84" s="21"/>
      <c r="V84" s="51"/>
      <c r="W84" s="116"/>
      <c r="X84" s="51"/>
      <c r="Y84" s="51"/>
      <c r="Z84" s="116"/>
      <c r="AA84" s="51"/>
      <c r="AB84" s="19"/>
      <c r="AC84" s="25" t="str">
        <f t="shared" si="22"/>
        <v/>
      </c>
      <c r="AD84" s="224"/>
      <c r="AE84" s="103" t="str">
        <f t="shared" si="23"/>
        <v/>
      </c>
      <c r="AF84" s="104" t="str">
        <f>IF(INDEX(P:P,84)="","",INDEX(P:P,84))</f>
        <v/>
      </c>
      <c r="AG84" s="105" t="str">
        <f>IF(INDEX(R:R,84)="","",INDEX(R:R,84))</f>
        <v/>
      </c>
      <c r="AH84" s="105" t="str">
        <f>IF(INDEX(T:T,84)="","",INDEX(T:T,84))</f>
        <v/>
      </c>
      <c r="AI84" s="105" t="str">
        <f>IF(INDEX(U:U,84)="","",INDEX(U:U,84))</f>
        <v/>
      </c>
      <c r="AJ84" s="105" t="str">
        <f>IF(INDEX(W:W,84)="","",INDEX(W:W,84))</f>
        <v/>
      </c>
      <c r="AK84" s="105" t="str">
        <f>IF(INDEX(Z:Z,84)="","",INDEX(Z:Z,84))</f>
        <v/>
      </c>
      <c r="AL84" s="105" t="str">
        <f>IF(INDEX(AB:AB,84)="","",INDEX(AB:AB,84))</f>
        <v/>
      </c>
    </row>
    <row r="85" spans="1:38" ht="22.5" customHeight="1" x14ac:dyDescent="0.45">
      <c r="A85" s="177"/>
      <c r="B85" s="57">
        <v>28</v>
      </c>
      <c r="C85" s="44" t="str">
        <f t="shared" si="15"/>
        <v/>
      </c>
      <c r="D85" s="45" t="str">
        <f t="shared" si="16"/>
        <v/>
      </c>
      <c r="E85" s="151" t="str">
        <f t="shared" si="17"/>
        <v/>
      </c>
      <c r="F85" s="44" t="str">
        <f t="shared" si="18"/>
        <v/>
      </c>
      <c r="G85" s="115" t="str">
        <f t="shared" si="19"/>
        <v/>
      </c>
      <c r="H85" s="115" t="str">
        <f t="shared" si="20"/>
        <v/>
      </c>
      <c r="I85" s="46" t="str">
        <f t="shared" si="21"/>
        <v/>
      </c>
      <c r="J85" s="47" t="s">
        <v>59</v>
      </c>
      <c r="K85" s="48" t="str">
        <f>IF(INDEX(C:C,85)="","",IF(INDEX(D:D,85)="X",M$16,H$16))</f>
        <v/>
      </c>
      <c r="L85" s="49"/>
      <c r="M85" s="50" t="str">
        <f t="shared" si="24"/>
        <v/>
      </c>
      <c r="N85" s="47" t="s">
        <v>59</v>
      </c>
      <c r="O85" s="180"/>
      <c r="Q85" s="51"/>
      <c r="R85" s="21"/>
      <c r="S85" s="51"/>
      <c r="T85" s="90"/>
      <c r="U85" s="21"/>
      <c r="V85" s="51"/>
      <c r="W85" s="21"/>
      <c r="X85" s="51"/>
      <c r="Y85" s="51"/>
      <c r="Z85" s="21"/>
      <c r="AA85" s="51"/>
      <c r="AB85" s="19"/>
      <c r="AC85" s="25" t="str">
        <f t="shared" si="22"/>
        <v/>
      </c>
      <c r="AD85" s="224"/>
      <c r="AE85" s="103" t="str">
        <f t="shared" si="23"/>
        <v/>
      </c>
      <c r="AF85" s="104" t="str">
        <f>IF(INDEX(P:P,85)="","",INDEX(P:P,85))</f>
        <v/>
      </c>
      <c r="AG85" s="105" t="str">
        <f>IF(INDEX(R:R,85)="","",INDEX(R:R,85))</f>
        <v/>
      </c>
      <c r="AH85" s="105" t="str">
        <f>IF(INDEX(T:T,85)="","",INDEX(T:T,85))</f>
        <v/>
      </c>
      <c r="AI85" s="105" t="str">
        <f>IF(INDEX(U:U,85)="","",INDEX(U:U,85))</f>
        <v/>
      </c>
      <c r="AJ85" s="105" t="str">
        <f>IF(INDEX(W:W,85)="","",INDEX(W:W,85))</f>
        <v/>
      </c>
      <c r="AK85" s="105" t="str">
        <f>IF(INDEX(Z:Z,85)="","",INDEX(Z:Z,85))</f>
        <v/>
      </c>
      <c r="AL85" s="105" t="str">
        <f>IF(INDEX(AB:AB,85)="","",INDEX(AB:AB,85))</f>
        <v/>
      </c>
    </row>
    <row r="86" spans="1:38" ht="22.5" customHeight="1" x14ac:dyDescent="0.45">
      <c r="A86" s="177"/>
      <c r="B86" s="57">
        <v>29</v>
      </c>
      <c r="C86" s="44" t="str">
        <f t="shared" si="15"/>
        <v/>
      </c>
      <c r="D86" s="45" t="str">
        <f t="shared" si="16"/>
        <v/>
      </c>
      <c r="E86" s="151" t="str">
        <f t="shared" si="17"/>
        <v/>
      </c>
      <c r="F86" s="44" t="str">
        <f t="shared" si="18"/>
        <v/>
      </c>
      <c r="G86" s="115" t="str">
        <f t="shared" si="19"/>
        <v/>
      </c>
      <c r="H86" s="115" t="str">
        <f t="shared" si="20"/>
        <v/>
      </c>
      <c r="I86" s="46" t="str">
        <f t="shared" si="21"/>
        <v/>
      </c>
      <c r="J86" s="47" t="s">
        <v>59</v>
      </c>
      <c r="K86" s="48" t="str">
        <f>IF(INDEX(C:C,86)="","",IF(INDEX(D:D,86)="X",M$16,H$16))</f>
        <v/>
      </c>
      <c r="L86" s="49"/>
      <c r="M86" s="50" t="str">
        <f t="shared" si="24"/>
        <v/>
      </c>
      <c r="N86" s="47" t="s">
        <v>59</v>
      </c>
      <c r="O86" s="180"/>
      <c r="Q86" s="51"/>
      <c r="R86" s="21"/>
      <c r="S86" s="51"/>
      <c r="T86" s="90"/>
      <c r="U86" s="21"/>
      <c r="V86" s="51"/>
      <c r="W86" s="21"/>
      <c r="X86" s="51"/>
      <c r="Y86" s="51"/>
      <c r="Z86" s="21"/>
      <c r="AA86" s="51"/>
      <c r="AB86" s="19"/>
      <c r="AC86" s="25" t="str">
        <f t="shared" si="22"/>
        <v/>
      </c>
      <c r="AD86" s="224"/>
      <c r="AE86" s="103" t="str">
        <f t="shared" si="23"/>
        <v/>
      </c>
      <c r="AF86" s="104" t="str">
        <f>IF(INDEX(P:P,86)="","",INDEX(P:P,86))</f>
        <v/>
      </c>
      <c r="AG86" s="105" t="str">
        <f>IF(INDEX(R:R,86)="","",INDEX(R:R,86))</f>
        <v/>
      </c>
      <c r="AH86" s="105" t="str">
        <f>IF(INDEX(T:T,86)="","",INDEX(T:T,86))</f>
        <v/>
      </c>
      <c r="AI86" s="105" t="str">
        <f>IF(INDEX(U:U,86)="","",INDEX(U:U,86))</f>
        <v/>
      </c>
      <c r="AJ86" s="105" t="str">
        <f>IF(INDEX(W:W,86)="","",INDEX(W:W,86))</f>
        <v/>
      </c>
      <c r="AK86" s="105" t="str">
        <f>IF(INDEX(Z:Z,86)="","",INDEX(Z:Z,86))</f>
        <v/>
      </c>
      <c r="AL86" s="105" t="str">
        <f>IF(INDEX(AB:AB,86)="","",INDEX(AB:AB,86))</f>
        <v/>
      </c>
    </row>
    <row r="87" spans="1:38" ht="22.5" customHeight="1" x14ac:dyDescent="0.45">
      <c r="A87" s="177"/>
      <c r="B87" s="57">
        <v>30</v>
      </c>
      <c r="C87" s="44" t="str">
        <f t="shared" si="15"/>
        <v/>
      </c>
      <c r="D87" s="45" t="str">
        <f t="shared" si="16"/>
        <v/>
      </c>
      <c r="E87" s="151" t="str">
        <f t="shared" si="17"/>
        <v/>
      </c>
      <c r="F87" s="44" t="str">
        <f t="shared" si="18"/>
        <v/>
      </c>
      <c r="G87" s="115" t="str">
        <f t="shared" si="19"/>
        <v/>
      </c>
      <c r="H87" s="115" t="str">
        <f t="shared" si="20"/>
        <v/>
      </c>
      <c r="I87" s="46" t="str">
        <f t="shared" si="21"/>
        <v/>
      </c>
      <c r="J87" s="47" t="s">
        <v>59</v>
      </c>
      <c r="K87" s="48" t="str">
        <f>IF(INDEX(C:C,87)="","",IF(INDEX(D:D,87)="X",M$16,H$16))</f>
        <v/>
      </c>
      <c r="L87" s="49"/>
      <c r="M87" s="50" t="str">
        <f t="shared" si="24"/>
        <v/>
      </c>
      <c r="N87" s="47" t="s">
        <v>59</v>
      </c>
      <c r="O87" s="180"/>
      <c r="Q87" s="51"/>
      <c r="R87" s="21"/>
      <c r="S87" s="51"/>
      <c r="T87" s="90"/>
      <c r="U87" s="21"/>
      <c r="V87" s="51"/>
      <c r="W87" s="21"/>
      <c r="X87" s="51"/>
      <c r="Y87" s="51"/>
      <c r="Z87" s="21"/>
      <c r="AA87" s="51"/>
      <c r="AB87" s="19"/>
      <c r="AC87" s="25" t="str">
        <f t="shared" si="22"/>
        <v/>
      </c>
      <c r="AD87" s="224"/>
      <c r="AE87" s="103" t="str">
        <f t="shared" si="23"/>
        <v/>
      </c>
      <c r="AF87" s="104" t="str">
        <f>IF(INDEX(P:P,87)="","",INDEX(P:P,87))</f>
        <v/>
      </c>
      <c r="AG87" s="105" t="str">
        <f>IF(INDEX(R:R,87)="","",INDEX(R:R,87))</f>
        <v/>
      </c>
      <c r="AH87" s="105" t="str">
        <f>IF(INDEX(T:T,87)="","",INDEX(T:T,87))</f>
        <v/>
      </c>
      <c r="AI87" s="105" t="str">
        <f>IF(INDEX(U:U,87)="","",INDEX(U:U,87))</f>
        <v/>
      </c>
      <c r="AJ87" s="105" t="str">
        <f>IF(INDEX(W:W,87)="","",INDEX(W:W,87))</f>
        <v/>
      </c>
      <c r="AK87" s="105" t="str">
        <f>IF(INDEX(Z:Z,87)="","",INDEX(Z:Z,87))</f>
        <v/>
      </c>
      <c r="AL87" s="105" t="str">
        <f>IF(INDEX(AB:AB,87)="","",INDEX(AB:AB,87))</f>
        <v/>
      </c>
    </row>
    <row r="88" spans="1:38" ht="22.5" customHeight="1" x14ac:dyDescent="0.45">
      <c r="A88" s="177"/>
      <c r="B88" s="57">
        <v>31</v>
      </c>
      <c r="C88" s="44" t="str">
        <f t="shared" si="15"/>
        <v/>
      </c>
      <c r="D88" s="45" t="str">
        <f t="shared" si="16"/>
        <v/>
      </c>
      <c r="E88" s="151" t="str">
        <f t="shared" si="17"/>
        <v/>
      </c>
      <c r="F88" s="44" t="str">
        <f t="shared" si="18"/>
        <v/>
      </c>
      <c r="G88" s="115" t="str">
        <f t="shared" si="19"/>
        <v/>
      </c>
      <c r="H88" s="115" t="str">
        <f t="shared" si="20"/>
        <v/>
      </c>
      <c r="I88" s="46" t="str">
        <f t="shared" si="21"/>
        <v/>
      </c>
      <c r="J88" s="47" t="s">
        <v>59</v>
      </c>
      <c r="K88" s="48" t="str">
        <f>IF(INDEX(C:C,88)="","",IF(INDEX(D:D,88)="X",M$16,H$16))</f>
        <v/>
      </c>
      <c r="L88" s="49"/>
      <c r="M88" s="50" t="str">
        <f t="shared" si="24"/>
        <v/>
      </c>
      <c r="N88" s="47" t="s">
        <v>59</v>
      </c>
      <c r="O88" s="180"/>
      <c r="Q88" s="51"/>
      <c r="R88" s="21"/>
      <c r="S88" s="51"/>
      <c r="T88" s="90"/>
      <c r="U88" s="21"/>
      <c r="V88" s="51"/>
      <c r="W88" s="21"/>
      <c r="X88" s="51"/>
      <c r="Y88" s="51"/>
      <c r="Z88" s="21"/>
      <c r="AA88" s="51"/>
      <c r="AB88" s="19"/>
      <c r="AC88" s="25" t="str">
        <f t="shared" si="22"/>
        <v/>
      </c>
      <c r="AD88" s="224"/>
      <c r="AE88" s="103" t="str">
        <f t="shared" si="23"/>
        <v/>
      </c>
      <c r="AF88" s="104" t="str">
        <f>IF(INDEX(P:P,88)="","",INDEX(P:P,88))</f>
        <v/>
      </c>
      <c r="AG88" s="105" t="str">
        <f>IF(INDEX(R:R,88)="","",INDEX(R:R,88))</f>
        <v/>
      </c>
      <c r="AH88" s="105" t="str">
        <f>IF(INDEX(T:T,88)="","",INDEX(T:T,88))</f>
        <v/>
      </c>
      <c r="AI88" s="105" t="str">
        <f>IF(INDEX(U:U,88)="","",INDEX(U:U,88))</f>
        <v/>
      </c>
      <c r="AJ88" s="105" t="str">
        <f>IF(INDEX(W:W,88)="","",INDEX(W:W,88))</f>
        <v/>
      </c>
      <c r="AK88" s="105" t="str">
        <f>IF(INDEX(Z:Z,88)="","",INDEX(Z:Z,88))</f>
        <v/>
      </c>
      <c r="AL88" s="105" t="str">
        <f>IF(INDEX(AB:AB,88)="","",INDEX(AB:AB,88))</f>
        <v/>
      </c>
    </row>
    <row r="89" spans="1:38" ht="22.5" customHeight="1" x14ac:dyDescent="0.45">
      <c r="A89" s="177"/>
      <c r="B89" s="57">
        <v>32</v>
      </c>
      <c r="C89" s="44" t="str">
        <f t="shared" si="15"/>
        <v/>
      </c>
      <c r="D89" s="45" t="str">
        <f t="shared" si="16"/>
        <v/>
      </c>
      <c r="E89" s="151" t="str">
        <f t="shared" si="17"/>
        <v/>
      </c>
      <c r="F89" s="44" t="str">
        <f t="shared" si="18"/>
        <v/>
      </c>
      <c r="G89" s="115" t="str">
        <f t="shared" si="19"/>
        <v/>
      </c>
      <c r="H89" s="115" t="str">
        <f t="shared" si="20"/>
        <v/>
      </c>
      <c r="I89" s="46" t="str">
        <f t="shared" si="21"/>
        <v/>
      </c>
      <c r="J89" s="47" t="s">
        <v>59</v>
      </c>
      <c r="K89" s="48" t="str">
        <f>IF(INDEX(C:C,89)="","",IF(INDEX(D:D,89)="X",M$16,H$16))</f>
        <v/>
      </c>
      <c r="L89" s="49"/>
      <c r="M89" s="50" t="str">
        <f t="shared" si="24"/>
        <v/>
      </c>
      <c r="N89" s="47" t="s">
        <v>59</v>
      </c>
      <c r="O89" s="180"/>
      <c r="Q89" s="51"/>
      <c r="R89" s="21"/>
      <c r="S89" s="51"/>
      <c r="T89" s="90"/>
      <c r="U89" s="21"/>
      <c r="V89" s="51"/>
      <c r="W89" s="21"/>
      <c r="X89" s="51"/>
      <c r="Y89" s="51"/>
      <c r="Z89" s="21"/>
      <c r="AA89" s="51"/>
      <c r="AB89" s="19"/>
      <c r="AC89" s="25" t="str">
        <f t="shared" si="22"/>
        <v/>
      </c>
      <c r="AD89" s="224"/>
      <c r="AE89" s="103" t="str">
        <f t="shared" si="23"/>
        <v/>
      </c>
      <c r="AF89" s="104" t="str">
        <f>IF(INDEX(P:P,89)="","",INDEX(P:P,89))</f>
        <v/>
      </c>
      <c r="AG89" s="105" t="str">
        <f>IF(INDEX(R:R,89)="","",INDEX(R:R,89))</f>
        <v/>
      </c>
      <c r="AH89" s="105" t="str">
        <f>IF(INDEX(T:T,89)="","",INDEX(T:T,89))</f>
        <v/>
      </c>
      <c r="AI89" s="105" t="str">
        <f>IF(INDEX(U:U,89)="","",INDEX(U:U,89))</f>
        <v/>
      </c>
      <c r="AJ89" s="105" t="str">
        <f>IF(INDEX(W:W,89)="","",INDEX(W:W,89))</f>
        <v/>
      </c>
      <c r="AK89" s="105" t="str">
        <f>IF(INDEX(Z:Z,89)="","",INDEX(Z:Z,89))</f>
        <v/>
      </c>
      <c r="AL89" s="105" t="str">
        <f>IF(INDEX(AB:AB,89)="","",INDEX(AB:AB,89))</f>
        <v/>
      </c>
    </row>
    <row r="90" spans="1:38" ht="22.5" customHeight="1" x14ac:dyDescent="0.45">
      <c r="A90" s="177"/>
      <c r="B90" s="57">
        <v>33</v>
      </c>
      <c r="C90" s="44" t="str">
        <f t="shared" si="15"/>
        <v/>
      </c>
      <c r="D90" s="45" t="str">
        <f t="shared" si="16"/>
        <v/>
      </c>
      <c r="E90" s="151" t="str">
        <f t="shared" si="17"/>
        <v/>
      </c>
      <c r="F90" s="44" t="str">
        <f t="shared" si="18"/>
        <v/>
      </c>
      <c r="G90" s="115" t="str">
        <f t="shared" si="19"/>
        <v/>
      </c>
      <c r="H90" s="115" t="str">
        <f t="shared" si="20"/>
        <v/>
      </c>
      <c r="I90" s="46" t="str">
        <f t="shared" si="21"/>
        <v/>
      </c>
      <c r="J90" s="47" t="s">
        <v>59</v>
      </c>
      <c r="K90" s="48" t="str">
        <f>IF(INDEX(C:C,90)="","",IF(INDEX(D:D,90)="X",M$16,H$16))</f>
        <v/>
      </c>
      <c r="L90" s="49"/>
      <c r="M90" s="50" t="str">
        <f t="shared" si="24"/>
        <v/>
      </c>
      <c r="N90" s="47" t="s">
        <v>59</v>
      </c>
      <c r="O90" s="180"/>
      <c r="Q90" s="51"/>
      <c r="R90" s="21"/>
      <c r="S90" s="51"/>
      <c r="T90" s="90"/>
      <c r="U90" s="21"/>
      <c r="V90" s="51"/>
      <c r="W90" s="21"/>
      <c r="X90" s="51"/>
      <c r="Y90" s="51"/>
      <c r="Z90" s="21"/>
      <c r="AA90" s="51"/>
      <c r="AB90" s="19"/>
      <c r="AC90" s="25" t="str">
        <f t="shared" si="22"/>
        <v/>
      </c>
      <c r="AD90" s="224"/>
      <c r="AE90" s="103" t="str">
        <f t="shared" si="23"/>
        <v/>
      </c>
      <c r="AF90" s="104" t="str">
        <f>IF(INDEX(P:P,90)="","",INDEX(P:P,90))</f>
        <v/>
      </c>
      <c r="AG90" s="105" t="str">
        <f>IF(INDEX(R:R,90)="","",INDEX(R:R,90))</f>
        <v/>
      </c>
      <c r="AH90" s="105" t="str">
        <f>IF(INDEX(T:T,90)="","",INDEX(T:T,90))</f>
        <v/>
      </c>
      <c r="AI90" s="105" t="str">
        <f>IF(INDEX(U:U,90)="","",INDEX(U:U,90))</f>
        <v/>
      </c>
      <c r="AJ90" s="105" t="str">
        <f>IF(INDEX(W:W,90)="","",INDEX(W:W,90))</f>
        <v/>
      </c>
      <c r="AK90" s="105" t="str">
        <f>IF(INDEX(Z:Z,90)="","",INDEX(Z:Z,90))</f>
        <v/>
      </c>
      <c r="AL90" s="105" t="str">
        <f>IF(INDEX(AB:AB,90)="","",INDEX(AB:AB,90))</f>
        <v/>
      </c>
    </row>
    <row r="91" spans="1:38" ht="22.5" customHeight="1" x14ac:dyDescent="0.45">
      <c r="A91" s="177"/>
      <c r="B91" s="57">
        <v>34</v>
      </c>
      <c r="C91" s="44" t="str">
        <f t="shared" si="15"/>
        <v/>
      </c>
      <c r="D91" s="45" t="str">
        <f t="shared" si="16"/>
        <v/>
      </c>
      <c r="E91" s="151" t="str">
        <f t="shared" si="17"/>
        <v/>
      </c>
      <c r="F91" s="44" t="str">
        <f t="shared" si="18"/>
        <v/>
      </c>
      <c r="G91" s="115" t="str">
        <f t="shared" si="19"/>
        <v/>
      </c>
      <c r="H91" s="115" t="str">
        <f t="shared" si="20"/>
        <v/>
      </c>
      <c r="I91" s="46" t="str">
        <f t="shared" si="21"/>
        <v/>
      </c>
      <c r="J91" s="47" t="s">
        <v>59</v>
      </c>
      <c r="K91" s="48" t="str">
        <f>IF(INDEX(C:C,91)="","",IF(INDEX(D:D,91)="X",M$16,H$16))</f>
        <v/>
      </c>
      <c r="L91" s="49"/>
      <c r="M91" s="50" t="str">
        <f t="shared" si="24"/>
        <v/>
      </c>
      <c r="N91" s="47" t="s">
        <v>59</v>
      </c>
      <c r="O91" s="180"/>
      <c r="Q91" s="51"/>
      <c r="R91" s="21"/>
      <c r="S91" s="51"/>
      <c r="T91" s="90"/>
      <c r="U91" s="21"/>
      <c r="V91" s="51"/>
      <c r="W91" s="116"/>
      <c r="X91" s="51"/>
      <c r="Y91" s="51"/>
      <c r="Z91" s="116"/>
      <c r="AA91" s="51"/>
      <c r="AB91" s="19"/>
      <c r="AC91" s="25" t="str">
        <f t="shared" si="22"/>
        <v/>
      </c>
      <c r="AD91" s="224"/>
      <c r="AE91" s="103" t="str">
        <f t="shared" si="23"/>
        <v/>
      </c>
      <c r="AF91" s="104" t="str">
        <f>IF(INDEX(P:P,91)="","",INDEX(P:P,91))</f>
        <v/>
      </c>
      <c r="AG91" s="105" t="str">
        <f>IF(INDEX(R:R,91)="","",INDEX(R:R,91))</f>
        <v/>
      </c>
      <c r="AH91" s="105" t="str">
        <f>IF(INDEX(T:T,91)="","",INDEX(T:T,91))</f>
        <v/>
      </c>
      <c r="AI91" s="105" t="str">
        <f>IF(INDEX(U:U,91)="","",INDEX(U:U,91))</f>
        <v/>
      </c>
      <c r="AJ91" s="105" t="str">
        <f>IF(INDEX(W:W,91)="","",INDEX(W:W,91))</f>
        <v/>
      </c>
      <c r="AK91" s="105" t="str">
        <f>IF(INDEX(Z:Z,91)="","",INDEX(Z:Z,91))</f>
        <v/>
      </c>
      <c r="AL91" s="105" t="str">
        <f>IF(INDEX(AB:AB,91)="","",INDEX(AB:AB,91))</f>
        <v/>
      </c>
    </row>
    <row r="92" spans="1:38" ht="22.5" customHeight="1" x14ac:dyDescent="0.45">
      <c r="A92" s="177"/>
      <c r="B92" s="57">
        <v>35</v>
      </c>
      <c r="C92" s="44" t="str">
        <f t="shared" si="15"/>
        <v/>
      </c>
      <c r="D92" s="45" t="str">
        <f t="shared" si="16"/>
        <v/>
      </c>
      <c r="E92" s="151" t="str">
        <f t="shared" si="17"/>
        <v/>
      </c>
      <c r="F92" s="44" t="str">
        <f t="shared" si="18"/>
        <v/>
      </c>
      <c r="G92" s="115" t="str">
        <f t="shared" si="19"/>
        <v/>
      </c>
      <c r="H92" s="115" t="str">
        <f t="shared" si="20"/>
        <v/>
      </c>
      <c r="I92" s="46" t="str">
        <f t="shared" si="21"/>
        <v/>
      </c>
      <c r="J92" s="47" t="s">
        <v>59</v>
      </c>
      <c r="K92" s="48" t="str">
        <f>IF(INDEX(C:C,92)="","",IF(INDEX(D:D,92)="X",M$16,H$16))</f>
        <v/>
      </c>
      <c r="L92" s="49"/>
      <c r="M92" s="50" t="str">
        <f t="shared" si="24"/>
        <v/>
      </c>
      <c r="N92" s="47" t="s">
        <v>59</v>
      </c>
      <c r="O92" s="180"/>
      <c r="Q92" s="51"/>
      <c r="R92" s="21"/>
      <c r="S92" s="51"/>
      <c r="T92" s="90"/>
      <c r="U92" s="21"/>
      <c r="V92" s="51"/>
      <c r="W92" s="21"/>
      <c r="X92" s="51"/>
      <c r="Y92" s="51"/>
      <c r="Z92" s="21"/>
      <c r="AA92" s="51"/>
      <c r="AB92" s="19"/>
      <c r="AC92" s="25" t="str">
        <f t="shared" si="22"/>
        <v/>
      </c>
      <c r="AD92" s="224"/>
      <c r="AE92" s="103" t="str">
        <f t="shared" si="23"/>
        <v/>
      </c>
      <c r="AF92" s="104" t="str">
        <f>IF(INDEX(P:P,92)="","",INDEX(P:P,92))</f>
        <v/>
      </c>
      <c r="AG92" s="105" t="str">
        <f>IF(INDEX(R:R,92)="","",INDEX(R:R,92))</f>
        <v/>
      </c>
      <c r="AH92" s="105" t="str">
        <f>IF(INDEX(T:T,92)="","",INDEX(T:T,92))</f>
        <v/>
      </c>
      <c r="AI92" s="105" t="str">
        <f>IF(INDEX(U:U,92)="","",INDEX(U:U,92))</f>
        <v/>
      </c>
      <c r="AJ92" s="105" t="str">
        <f>IF(INDEX(W:W,92)="","",INDEX(W:W,92))</f>
        <v/>
      </c>
      <c r="AK92" s="105" t="str">
        <f>IF(INDEX(Z:Z,92)="","",INDEX(Z:Z,92))</f>
        <v/>
      </c>
      <c r="AL92" s="105" t="str">
        <f>IF(INDEX(AB:AB,92)="","",INDEX(AB:AB,92))</f>
        <v/>
      </c>
    </row>
    <row r="93" spans="1:38" ht="22.5" customHeight="1" x14ac:dyDescent="0.45">
      <c r="A93" s="177"/>
      <c r="B93" s="57">
        <v>36</v>
      </c>
      <c r="C93" s="44" t="str">
        <f t="shared" si="15"/>
        <v/>
      </c>
      <c r="D93" s="45" t="str">
        <f t="shared" si="16"/>
        <v/>
      </c>
      <c r="E93" s="151" t="str">
        <f t="shared" si="17"/>
        <v/>
      </c>
      <c r="F93" s="44" t="str">
        <f t="shared" si="18"/>
        <v/>
      </c>
      <c r="G93" s="115" t="str">
        <f t="shared" si="19"/>
        <v/>
      </c>
      <c r="H93" s="115" t="str">
        <f t="shared" si="20"/>
        <v/>
      </c>
      <c r="I93" s="46" t="str">
        <f t="shared" si="21"/>
        <v/>
      </c>
      <c r="J93" s="47" t="s">
        <v>59</v>
      </c>
      <c r="K93" s="48" t="str">
        <f>IF(INDEX(C:C,93)="","",IF(INDEX(D:D,93)="X",M$16,H$16))</f>
        <v/>
      </c>
      <c r="L93" s="49"/>
      <c r="M93" s="50" t="str">
        <f t="shared" si="24"/>
        <v/>
      </c>
      <c r="N93" s="47" t="s">
        <v>59</v>
      </c>
      <c r="O93" s="180"/>
      <c r="Q93" s="51"/>
      <c r="R93" s="21"/>
      <c r="S93" s="51"/>
      <c r="T93" s="90"/>
      <c r="U93" s="21"/>
      <c r="V93" s="51"/>
      <c r="W93" s="21"/>
      <c r="X93" s="51"/>
      <c r="Y93" s="51"/>
      <c r="Z93" s="21"/>
      <c r="AA93" s="51"/>
      <c r="AB93" s="19"/>
      <c r="AC93" s="25" t="str">
        <f t="shared" si="22"/>
        <v/>
      </c>
      <c r="AD93" s="224"/>
      <c r="AE93" s="103" t="str">
        <f t="shared" si="23"/>
        <v/>
      </c>
      <c r="AF93" s="104" t="str">
        <f>IF(INDEX(P:P,93)="","",INDEX(P:P,93))</f>
        <v/>
      </c>
      <c r="AG93" s="105" t="str">
        <f>IF(INDEX(R:R,93)="","",INDEX(R:R,93))</f>
        <v/>
      </c>
      <c r="AH93" s="105" t="str">
        <f>IF(INDEX(T:T,93)="","",INDEX(T:T,93))</f>
        <v/>
      </c>
      <c r="AI93" s="105" t="str">
        <f>IF(INDEX(U:U,93)="","",INDEX(U:U,93))</f>
        <v/>
      </c>
      <c r="AJ93" s="105" t="str">
        <f>IF(INDEX(W:W,93)="","",INDEX(W:W,93))</f>
        <v/>
      </c>
      <c r="AK93" s="105" t="str">
        <f>IF(INDEX(Z:Z,93)="","",INDEX(Z:Z,93))</f>
        <v/>
      </c>
      <c r="AL93" s="105" t="str">
        <f>IF(INDEX(AB:AB,93)="","",INDEX(AB:AB,93))</f>
        <v/>
      </c>
    </row>
    <row r="94" spans="1:38" ht="22.5" customHeight="1" x14ac:dyDescent="0.45">
      <c r="A94" s="177"/>
      <c r="B94" s="57">
        <v>37</v>
      </c>
      <c r="C94" s="44" t="str">
        <f t="shared" si="15"/>
        <v/>
      </c>
      <c r="D94" s="45" t="str">
        <f t="shared" si="16"/>
        <v/>
      </c>
      <c r="E94" s="151" t="str">
        <f t="shared" si="17"/>
        <v/>
      </c>
      <c r="F94" s="44" t="str">
        <f t="shared" si="18"/>
        <v/>
      </c>
      <c r="G94" s="115" t="str">
        <f t="shared" si="19"/>
        <v/>
      </c>
      <c r="H94" s="115" t="str">
        <f t="shared" si="20"/>
        <v/>
      </c>
      <c r="I94" s="46" t="str">
        <f t="shared" si="21"/>
        <v/>
      </c>
      <c r="J94" s="47" t="s">
        <v>59</v>
      </c>
      <c r="K94" s="48" t="str">
        <f>IF(INDEX(C:C,94)="","",IF(INDEX(D:D,94)="X",M$16,H$16))</f>
        <v/>
      </c>
      <c r="L94" s="49"/>
      <c r="M94" s="50" t="str">
        <f t="shared" si="24"/>
        <v/>
      </c>
      <c r="N94" s="47" t="s">
        <v>59</v>
      </c>
      <c r="O94" s="180"/>
      <c r="Q94" s="51"/>
      <c r="R94" s="21"/>
      <c r="S94" s="51"/>
      <c r="T94" s="90"/>
      <c r="U94" s="21"/>
      <c r="V94" s="51"/>
      <c r="W94" s="21"/>
      <c r="X94" s="51"/>
      <c r="Y94" s="51"/>
      <c r="Z94" s="21"/>
      <c r="AA94" s="51"/>
      <c r="AB94" s="19"/>
      <c r="AC94" s="25" t="str">
        <f t="shared" si="22"/>
        <v/>
      </c>
      <c r="AD94" s="224"/>
      <c r="AE94" s="103" t="str">
        <f t="shared" si="23"/>
        <v/>
      </c>
      <c r="AF94" s="104" t="str">
        <f>IF(INDEX(P:P,94)="","",INDEX(P:P,94))</f>
        <v/>
      </c>
      <c r="AG94" s="105" t="str">
        <f>IF(INDEX(R:R,94)="","",INDEX(R:R,94))</f>
        <v/>
      </c>
      <c r="AH94" s="105" t="str">
        <f>IF(INDEX(T:T,94)="","",INDEX(T:T,94))</f>
        <v/>
      </c>
      <c r="AI94" s="105" t="str">
        <f>IF(INDEX(U:U,94)="","",INDEX(U:U,94))</f>
        <v/>
      </c>
      <c r="AJ94" s="105" t="str">
        <f>IF(INDEX(W:W,94)="","",INDEX(W:W,94))</f>
        <v/>
      </c>
      <c r="AK94" s="105" t="str">
        <f>IF(INDEX(Z:Z,94)="","",INDEX(Z:Z,94))</f>
        <v/>
      </c>
      <c r="AL94" s="105" t="str">
        <f>IF(INDEX(AB:AB,94)="","",INDEX(AB:AB,94))</f>
        <v/>
      </c>
    </row>
    <row r="95" spans="1:38" ht="22.5" customHeight="1" x14ac:dyDescent="0.45">
      <c r="A95" s="177"/>
      <c r="B95" s="57">
        <v>38</v>
      </c>
      <c r="C95" s="44" t="str">
        <f t="shared" si="15"/>
        <v/>
      </c>
      <c r="D95" s="45" t="str">
        <f t="shared" si="16"/>
        <v/>
      </c>
      <c r="E95" s="151" t="str">
        <f t="shared" si="17"/>
        <v/>
      </c>
      <c r="F95" s="44" t="str">
        <f t="shared" si="18"/>
        <v/>
      </c>
      <c r="G95" s="115" t="str">
        <f t="shared" si="19"/>
        <v/>
      </c>
      <c r="H95" s="115" t="str">
        <f t="shared" si="20"/>
        <v/>
      </c>
      <c r="I95" s="46" t="str">
        <f t="shared" si="21"/>
        <v/>
      </c>
      <c r="J95" s="47" t="s">
        <v>59</v>
      </c>
      <c r="K95" s="48" t="str">
        <f>IF(INDEX(C:C,95)="","",IF(INDEX(D:D,95)="X",M$16,H$16))</f>
        <v/>
      </c>
      <c r="L95" s="49"/>
      <c r="M95" s="50" t="str">
        <f t="shared" si="24"/>
        <v/>
      </c>
      <c r="N95" s="47" t="s">
        <v>59</v>
      </c>
      <c r="O95" s="180"/>
      <c r="Q95" s="51"/>
      <c r="R95" s="21"/>
      <c r="S95" s="51"/>
      <c r="T95" s="90"/>
      <c r="U95" s="21"/>
      <c r="V95" s="51"/>
      <c r="W95" s="21"/>
      <c r="X95" s="51"/>
      <c r="Y95" s="51"/>
      <c r="Z95" s="21"/>
      <c r="AA95" s="51"/>
      <c r="AB95" s="19"/>
      <c r="AC95" s="25" t="str">
        <f t="shared" si="22"/>
        <v/>
      </c>
      <c r="AD95" s="224"/>
      <c r="AE95" s="103" t="str">
        <f t="shared" si="23"/>
        <v/>
      </c>
      <c r="AF95" s="104" t="str">
        <f>IF(INDEX(P:P,95)="","",INDEX(P:P,95))</f>
        <v/>
      </c>
      <c r="AG95" s="105" t="str">
        <f>IF(INDEX(R:R,95)="","",INDEX(R:R,95))</f>
        <v/>
      </c>
      <c r="AH95" s="105" t="str">
        <f>IF(INDEX(T:T,95)="","",INDEX(T:T,95))</f>
        <v/>
      </c>
      <c r="AI95" s="105" t="str">
        <f>IF(INDEX(U:U,95)="","",INDEX(U:U,95))</f>
        <v/>
      </c>
      <c r="AJ95" s="105" t="str">
        <f>IF(INDEX(W:W,95)="","",INDEX(W:W,95))</f>
        <v/>
      </c>
      <c r="AK95" s="105" t="str">
        <f>IF(INDEX(Z:Z,95)="","",INDEX(Z:Z,95))</f>
        <v/>
      </c>
      <c r="AL95" s="105" t="str">
        <f>IF(INDEX(AB:AB,95)="","",INDEX(AB:AB,95))</f>
        <v/>
      </c>
    </row>
    <row r="96" spans="1:38" ht="22.5" customHeight="1" thickBot="1" x14ac:dyDescent="0.5">
      <c r="A96" s="177"/>
      <c r="B96" s="57">
        <v>39</v>
      </c>
      <c r="C96" s="44" t="str">
        <f t="shared" si="15"/>
        <v/>
      </c>
      <c r="D96" s="45" t="str">
        <f t="shared" si="16"/>
        <v/>
      </c>
      <c r="E96" s="151" t="str">
        <f t="shared" si="17"/>
        <v/>
      </c>
      <c r="F96" s="44" t="str">
        <f t="shared" si="18"/>
        <v/>
      </c>
      <c r="G96" s="115" t="str">
        <f t="shared" si="19"/>
        <v/>
      </c>
      <c r="H96" s="115" t="str">
        <f t="shared" si="20"/>
        <v/>
      </c>
      <c r="I96" s="46" t="str">
        <f t="shared" si="21"/>
        <v/>
      </c>
      <c r="J96" s="47" t="s">
        <v>59</v>
      </c>
      <c r="K96" s="48" t="str">
        <f>IF(INDEX(C:C,96)="","",IF(INDEX(D:D,96)="X",M$16,H$16))</f>
        <v/>
      </c>
      <c r="L96" s="49"/>
      <c r="M96" s="50" t="str">
        <f t="shared" si="24"/>
        <v/>
      </c>
      <c r="N96" s="47" t="s">
        <v>59</v>
      </c>
      <c r="O96" s="180"/>
      <c r="P96" s="24"/>
      <c r="Q96" s="51"/>
      <c r="R96" s="21"/>
      <c r="S96" s="51"/>
      <c r="T96" s="90"/>
      <c r="U96" s="21"/>
      <c r="V96" s="51"/>
      <c r="W96" s="116"/>
      <c r="X96" s="51"/>
      <c r="Y96" s="51"/>
      <c r="Z96" s="116"/>
      <c r="AA96" s="51"/>
      <c r="AB96" s="19"/>
      <c r="AC96" s="25" t="str">
        <f t="shared" si="22"/>
        <v/>
      </c>
      <c r="AD96" s="224"/>
      <c r="AE96" s="103" t="str">
        <f t="shared" si="23"/>
        <v/>
      </c>
      <c r="AF96" s="104" t="str">
        <f>IF(INDEX(P:P,96)="","",INDEX(P:P,96))</f>
        <v/>
      </c>
      <c r="AG96" s="105" t="str">
        <f>IF(INDEX(R:R,96)="","",INDEX(R:R,96))</f>
        <v/>
      </c>
      <c r="AH96" s="105" t="str">
        <f>IF(INDEX(T:T,96)="","",INDEX(T:T,96))</f>
        <v/>
      </c>
      <c r="AI96" s="105" t="str">
        <f>IF(INDEX(U:U,96)="","",INDEX(U:U,96))</f>
        <v/>
      </c>
      <c r="AJ96" s="105" t="str">
        <f>IF(INDEX(W:W,96)="","",INDEX(W:W,96))</f>
        <v/>
      </c>
      <c r="AK96" s="105" t="str">
        <f>IF(INDEX(Z:Z,96)="","",INDEX(Z:Z,96))</f>
        <v/>
      </c>
      <c r="AL96" s="105" t="str">
        <f>IF(INDEX(AB:AB,96)="","",INDEX(AB:AB,96))</f>
        <v/>
      </c>
    </row>
    <row r="97" spans="1:32" ht="22.5" customHeight="1" thickBot="1" x14ac:dyDescent="0.25">
      <c r="A97" s="177"/>
      <c r="B97" s="55">
        <v>40</v>
      </c>
      <c r="C97" s="158" t="str">
        <f>IF(AND(B$67="",B$99=""),"",IF(B$99="","Festzusetzender Steuerbetrag, Summe Spalte 9, Zeilen 25 - 39, bitte Betrag eintragen","Summe Spalte 9, Zeilen 25 - 39, bitte Betrag eintragen"))</f>
        <v/>
      </c>
      <c r="D97" s="159"/>
      <c r="E97" s="159"/>
      <c r="F97" s="159"/>
      <c r="G97" s="159"/>
      <c r="H97" s="159"/>
      <c r="I97" s="234" t="str">
        <f>IF(B99="","","Übertrag auf Seite 4")</f>
        <v/>
      </c>
      <c r="J97" s="234"/>
      <c r="K97" s="235"/>
      <c r="L97" s="52"/>
      <c r="M97" s="53" t="str">
        <f>IF(AND(AF83="",AF84="",AF85="",AF86="",AF87="",AF88="",AF89="",AF90="",AF91="",AF92="",AF93="",AF94="",AF95="",AF96="",B67="",B99=""),"",SUM(M82:M96))</f>
        <v/>
      </c>
      <c r="N97" s="54" t="s">
        <v>59</v>
      </c>
      <c r="O97" s="179"/>
      <c r="P97" s="192" t="s">
        <v>108</v>
      </c>
      <c r="Q97" s="192"/>
      <c r="R97" s="192"/>
      <c r="S97" s="192"/>
      <c r="T97" s="192"/>
      <c r="U97" s="84"/>
      <c r="V97" s="84"/>
      <c r="W97" s="84"/>
      <c r="X97" s="84"/>
      <c r="Y97" s="84"/>
      <c r="Z97" s="84"/>
      <c r="AA97" s="84"/>
      <c r="AB97" s="84"/>
      <c r="AC97" s="85" t="s">
        <v>105</v>
      </c>
      <c r="AD97" s="223"/>
      <c r="AE97" s="103"/>
      <c r="AF97" s="104"/>
    </row>
    <row r="98" spans="1:32" ht="18" customHeight="1" x14ac:dyDescent="0.2">
      <c r="A98" s="176"/>
      <c r="B98" s="27"/>
      <c r="C98" s="154" t="str">
        <f>IF(AND(B$67="",B$99=""),"",IF(B$99="",AF98,""))</f>
        <v/>
      </c>
      <c r="D98" s="154"/>
      <c r="E98" s="154"/>
      <c r="F98" s="154"/>
      <c r="G98" s="154"/>
      <c r="H98" s="156" t="str">
        <f>IF(AND(B$99=""),H130,"")</f>
        <v>Unterschrift bitte auf Blatt "Zusammenstellung" Seite 2!</v>
      </c>
      <c r="I98" s="156"/>
      <c r="J98" s="156"/>
      <c r="K98" s="156"/>
      <c r="L98" s="156"/>
      <c r="M98" s="156"/>
      <c r="N98" s="156"/>
      <c r="O98" s="179"/>
      <c r="P98" s="198"/>
      <c r="Q98" s="198"/>
      <c r="R98" s="198"/>
      <c r="S98" s="198"/>
      <c r="T98" s="198"/>
      <c r="U98" s="198"/>
      <c r="V98" s="198"/>
      <c r="W98" s="198"/>
      <c r="X98" s="198"/>
      <c r="Y98" s="198"/>
      <c r="Z98" s="198"/>
      <c r="AA98" s="198"/>
      <c r="AB98" s="198"/>
      <c r="AC98" s="198"/>
      <c r="AD98" s="223"/>
      <c r="AE98" s="103"/>
      <c r="AF98" s="104" t="s">
        <v>83</v>
      </c>
    </row>
    <row r="99" spans="1:32" ht="24" customHeight="1" x14ac:dyDescent="0.2">
      <c r="A99" s="176"/>
      <c r="B99" s="155" t="str">
        <f>IF(AND(AF115="",AF116="",AF117="",AF118="",AF119="",AF120="",AF121="",AF122="",AF123="",AF124="",AF125="",AF126="",AF127="",AF128=""),"","Seite 4")</f>
        <v/>
      </c>
      <c r="C99" s="155"/>
      <c r="D99" s="155"/>
      <c r="E99" s="155"/>
      <c r="F99" s="155"/>
      <c r="G99" s="155"/>
      <c r="H99" s="155"/>
      <c r="I99" s="155"/>
      <c r="J99" s="155"/>
      <c r="K99" s="155"/>
      <c r="L99" s="155"/>
      <c r="M99" s="155"/>
      <c r="N99" s="155"/>
      <c r="O99" s="176"/>
      <c r="P99" s="198"/>
      <c r="Q99" s="198"/>
      <c r="R99" s="198"/>
      <c r="S99" s="198"/>
      <c r="T99" s="198"/>
      <c r="U99" s="198"/>
      <c r="V99" s="198"/>
      <c r="W99" s="198"/>
      <c r="X99" s="198"/>
      <c r="Y99" s="198"/>
      <c r="Z99" s="198"/>
      <c r="AA99" s="198"/>
      <c r="AB99" s="198"/>
      <c r="AC99" s="198"/>
      <c r="AD99" s="223"/>
      <c r="AE99" s="103"/>
      <c r="AF99" s="104"/>
    </row>
    <row r="100" spans="1:32" ht="15.75" customHeight="1" x14ac:dyDescent="0.2">
      <c r="A100" s="176"/>
      <c r="B100" s="157" t="s">
        <v>38</v>
      </c>
      <c r="C100" s="157"/>
      <c r="D100" s="157"/>
      <c r="E100" s="173" t="s">
        <v>39</v>
      </c>
      <c r="F100" s="173"/>
      <c r="G100" s="187" t="str">
        <f>IF(B99="","",G$8)</f>
        <v/>
      </c>
      <c r="H100" s="188"/>
      <c r="I100" s="249" t="s">
        <v>32</v>
      </c>
      <c r="J100" s="249"/>
      <c r="K100" s="187" t="str">
        <f>IF(B99="","",K$8)</f>
        <v/>
      </c>
      <c r="L100" s="188"/>
      <c r="M100" s="191"/>
      <c r="N100" s="191"/>
      <c r="O100" s="176"/>
      <c r="P100" s="198"/>
      <c r="Q100" s="198"/>
      <c r="R100" s="198"/>
      <c r="S100" s="198"/>
      <c r="T100" s="198"/>
      <c r="U100" s="198"/>
      <c r="V100" s="198"/>
      <c r="W100" s="198"/>
      <c r="X100" s="198"/>
      <c r="Y100" s="198"/>
      <c r="Z100" s="198"/>
      <c r="AA100" s="198"/>
      <c r="AB100" s="198"/>
      <c r="AC100" s="198"/>
      <c r="AD100" s="223"/>
      <c r="AE100" s="103"/>
      <c r="AF100" s="104"/>
    </row>
    <row r="101" spans="1:32" ht="15.75" customHeight="1" x14ac:dyDescent="0.2">
      <c r="A101" s="176"/>
      <c r="B101" s="157" t="s">
        <v>33</v>
      </c>
      <c r="C101" s="157"/>
      <c r="D101" s="157"/>
      <c r="E101" s="173"/>
      <c r="F101" s="173"/>
      <c r="G101" s="189"/>
      <c r="H101" s="190"/>
      <c r="I101" s="249"/>
      <c r="J101" s="249"/>
      <c r="K101" s="189"/>
      <c r="L101" s="190"/>
      <c r="M101" s="191"/>
      <c r="N101" s="191"/>
      <c r="O101" s="176"/>
      <c r="P101" s="198"/>
      <c r="Q101" s="198"/>
      <c r="R101" s="198"/>
      <c r="S101" s="198"/>
      <c r="T101" s="198"/>
      <c r="U101" s="198"/>
      <c r="V101" s="198"/>
      <c r="W101" s="198"/>
      <c r="X101" s="198"/>
      <c r="Y101" s="198"/>
      <c r="Z101" s="198"/>
      <c r="AA101" s="198"/>
      <c r="AB101" s="198"/>
      <c r="AC101" s="198"/>
      <c r="AD101" s="223"/>
      <c r="AE101" s="103"/>
      <c r="AF101" s="104"/>
    </row>
    <row r="102" spans="1:32" ht="14.25" customHeight="1" x14ac:dyDescent="0.2">
      <c r="A102" s="176"/>
      <c r="B102" s="160" t="s">
        <v>4</v>
      </c>
      <c r="C102" s="160"/>
      <c r="D102" s="160"/>
      <c r="E102" s="160"/>
      <c r="F102" s="160"/>
      <c r="G102" s="160"/>
      <c r="H102" s="160"/>
      <c r="I102" s="160"/>
      <c r="J102" s="160"/>
      <c r="K102" s="160"/>
      <c r="L102" s="160"/>
      <c r="M102" s="160"/>
      <c r="N102" s="160"/>
      <c r="O102" s="176"/>
      <c r="P102" s="198"/>
      <c r="Q102" s="198"/>
      <c r="R102" s="198"/>
      <c r="S102" s="198"/>
      <c r="T102" s="198"/>
      <c r="U102" s="198"/>
      <c r="V102" s="198"/>
      <c r="W102" s="198"/>
      <c r="X102" s="198"/>
      <c r="Y102" s="198"/>
      <c r="Z102" s="198"/>
      <c r="AA102" s="198"/>
      <c r="AB102" s="198"/>
      <c r="AC102" s="198"/>
      <c r="AD102" s="223"/>
      <c r="AE102" s="103"/>
      <c r="AF102" s="104"/>
    </row>
    <row r="103" spans="1:32" ht="24" customHeight="1" x14ac:dyDescent="0.2">
      <c r="A103" s="176"/>
      <c r="B103" s="157" t="s">
        <v>35</v>
      </c>
      <c r="C103" s="157"/>
      <c r="D103" s="157"/>
      <c r="E103" s="185" t="str">
        <f>IF(B99="","",E$13)</f>
        <v/>
      </c>
      <c r="F103" s="185"/>
      <c r="G103" s="185"/>
      <c r="H103" s="89"/>
      <c r="I103" s="161" t="s">
        <v>3</v>
      </c>
      <c r="J103" s="161"/>
      <c r="K103" s="246" t="str">
        <f>IF(B99="","",K$6)</f>
        <v/>
      </c>
      <c r="L103" s="247" t="str">
        <f>IF(J115="","",IF(L77&gt;0,L77,""))</f>
        <v>Zahlungs-</v>
      </c>
      <c r="M103" s="247" t="str">
        <f>IF(K115="","",IF(M77&gt;0,M77,""))</f>
        <v/>
      </c>
      <c r="N103" s="248" t="str">
        <f>IF(L115="","",IF(N77&gt;0,N77,""))</f>
        <v/>
      </c>
      <c r="O103" s="176"/>
      <c r="P103" s="87"/>
      <c r="Q103" s="87"/>
      <c r="R103" s="87"/>
      <c r="S103" s="87"/>
      <c r="T103" s="87"/>
      <c r="U103" s="78"/>
      <c r="V103" s="87"/>
      <c r="W103" s="87"/>
      <c r="X103" s="87"/>
      <c r="Y103" s="87"/>
      <c r="Z103" s="87"/>
      <c r="AA103" s="87"/>
      <c r="AB103" s="87"/>
      <c r="AC103" s="87"/>
      <c r="AD103" s="223"/>
      <c r="AE103" s="103"/>
      <c r="AF103" s="104"/>
    </row>
    <row r="104" spans="1:32" ht="19.5" customHeight="1" x14ac:dyDescent="0.2">
      <c r="A104" s="176"/>
      <c r="B104" s="181"/>
      <c r="C104" s="181"/>
      <c r="D104" s="181"/>
      <c r="E104" s="231" t="s">
        <v>40</v>
      </c>
      <c r="F104" s="231"/>
      <c r="G104" s="231"/>
      <c r="H104" s="231"/>
      <c r="I104" s="231"/>
      <c r="J104" s="231"/>
      <c r="K104" s="231"/>
      <c r="L104" s="231"/>
      <c r="M104" s="231"/>
      <c r="N104" s="231"/>
      <c r="O104" s="176"/>
      <c r="P104" s="198"/>
      <c r="Q104" s="198"/>
      <c r="R104" s="198"/>
      <c r="S104" s="198"/>
      <c r="T104" s="198"/>
      <c r="U104" s="198"/>
      <c r="V104" s="198"/>
      <c r="W104" s="198"/>
      <c r="X104" s="198"/>
      <c r="Y104" s="198"/>
      <c r="Z104" s="198"/>
      <c r="AA104" s="198"/>
      <c r="AB104" s="198"/>
      <c r="AC104" s="198"/>
      <c r="AD104" s="223"/>
      <c r="AE104" s="103"/>
      <c r="AF104" s="104"/>
    </row>
    <row r="105" spans="1:32" ht="18.75" customHeight="1" x14ac:dyDescent="0.2">
      <c r="A105" s="176"/>
      <c r="B105" s="154" t="s">
        <v>9</v>
      </c>
      <c r="C105" s="154"/>
      <c r="D105" s="154"/>
      <c r="E105" s="154" t="s">
        <v>66</v>
      </c>
      <c r="F105" s="154"/>
      <c r="G105" s="154"/>
      <c r="H105" s="154"/>
      <c r="I105" s="154"/>
      <c r="J105" s="154"/>
      <c r="K105" s="154"/>
      <c r="L105" s="154"/>
      <c r="M105" s="154"/>
      <c r="N105" s="154"/>
      <c r="O105" s="176"/>
      <c r="P105" s="198"/>
      <c r="Q105" s="198"/>
      <c r="R105" s="198"/>
      <c r="S105" s="198"/>
      <c r="T105" s="198"/>
      <c r="U105" s="198"/>
      <c r="V105" s="198"/>
      <c r="W105" s="198"/>
      <c r="X105" s="198"/>
      <c r="Y105" s="198"/>
      <c r="Z105" s="198"/>
      <c r="AA105" s="198"/>
      <c r="AB105" s="198"/>
      <c r="AC105" s="198"/>
      <c r="AD105" s="223"/>
      <c r="AE105" s="103"/>
      <c r="AF105" s="104"/>
    </row>
    <row r="106" spans="1:32" ht="14.25" customHeight="1" x14ac:dyDescent="0.25">
      <c r="A106" s="176"/>
      <c r="B106" s="157" t="s">
        <v>67</v>
      </c>
      <c r="C106" s="157"/>
      <c r="D106" s="157"/>
      <c r="E106" s="157" t="s">
        <v>68</v>
      </c>
      <c r="F106" s="157"/>
      <c r="G106" s="30" t="s">
        <v>69</v>
      </c>
      <c r="H106" s="31">
        <f>H74</f>
        <v>7.5</v>
      </c>
      <c r="I106" s="27" t="s">
        <v>70</v>
      </c>
      <c r="J106" s="27"/>
      <c r="K106" s="27"/>
      <c r="L106" s="27" t="s">
        <v>71</v>
      </c>
      <c r="M106" s="171">
        <f>M74</f>
        <v>25</v>
      </c>
      <c r="N106" s="171"/>
      <c r="O106" s="176"/>
      <c r="P106" s="198"/>
      <c r="Q106" s="198"/>
      <c r="R106" s="198"/>
      <c r="S106" s="198"/>
      <c r="T106" s="198"/>
      <c r="U106" s="198"/>
      <c r="V106" s="198"/>
      <c r="W106" s="198"/>
      <c r="X106" s="198"/>
      <c r="Y106" s="198"/>
      <c r="Z106" s="198"/>
      <c r="AA106" s="198"/>
      <c r="AB106" s="198"/>
      <c r="AC106" s="198"/>
      <c r="AD106" s="223"/>
      <c r="AE106" s="103"/>
      <c r="AF106" s="104"/>
    </row>
    <row r="107" spans="1:32" ht="12.6" customHeight="1" x14ac:dyDescent="0.2">
      <c r="A107" s="176"/>
      <c r="B107" s="160" t="s">
        <v>10</v>
      </c>
      <c r="C107" s="160"/>
      <c r="D107" s="160"/>
      <c r="E107" s="161" t="s">
        <v>100</v>
      </c>
      <c r="F107" s="161"/>
      <c r="G107" s="161"/>
      <c r="H107" s="161"/>
      <c r="I107" s="161"/>
      <c r="J107" s="161"/>
      <c r="K107" s="161"/>
      <c r="L107" s="161"/>
      <c r="M107" s="161"/>
      <c r="N107" s="161"/>
      <c r="O107" s="176"/>
      <c r="P107" s="87"/>
      <c r="Q107" s="87"/>
      <c r="R107" s="87"/>
      <c r="S107" s="87"/>
      <c r="T107" s="87"/>
      <c r="U107" s="78"/>
      <c r="V107" s="87"/>
      <c r="W107" s="87"/>
      <c r="X107" s="87"/>
      <c r="Y107" s="87"/>
      <c r="Z107" s="87"/>
      <c r="AA107" s="87"/>
      <c r="AB107" s="87"/>
      <c r="AC107" s="87"/>
      <c r="AD107" s="223"/>
      <c r="AE107" s="103"/>
      <c r="AF107" s="104"/>
    </row>
    <row r="108" spans="1:32" ht="12" customHeight="1" x14ac:dyDescent="0.15">
      <c r="A108" s="177"/>
      <c r="B108" s="32" t="s">
        <v>11</v>
      </c>
      <c r="C108" s="32">
        <v>1</v>
      </c>
      <c r="D108" s="33">
        <v>2</v>
      </c>
      <c r="E108" s="32">
        <v>3</v>
      </c>
      <c r="F108" s="33">
        <v>4</v>
      </c>
      <c r="G108" s="32">
        <v>5</v>
      </c>
      <c r="H108" s="33">
        <v>6</v>
      </c>
      <c r="I108" s="239">
        <v>7</v>
      </c>
      <c r="J108" s="239"/>
      <c r="K108" s="33">
        <v>8</v>
      </c>
      <c r="L108" s="232">
        <v>9</v>
      </c>
      <c r="M108" s="232"/>
      <c r="N108" s="232"/>
      <c r="O108" s="179"/>
      <c r="P108" s="198"/>
      <c r="Q108" s="198"/>
      <c r="R108" s="198"/>
      <c r="S108" s="198"/>
      <c r="T108" s="198"/>
      <c r="U108" s="198"/>
      <c r="V108" s="198"/>
      <c r="W108" s="198"/>
      <c r="X108" s="198"/>
      <c r="Y108" s="198"/>
      <c r="Z108" s="198"/>
      <c r="AA108" s="198"/>
      <c r="AB108" s="198"/>
      <c r="AC108" s="198"/>
      <c r="AD108" s="223"/>
      <c r="AE108" s="103"/>
      <c r="AF108" s="104"/>
    </row>
    <row r="109" spans="1:32" ht="12" customHeight="1" x14ac:dyDescent="0.2">
      <c r="A109" s="177"/>
      <c r="B109" s="162"/>
      <c r="C109" s="168" t="s">
        <v>12</v>
      </c>
      <c r="D109" s="34" t="s">
        <v>12</v>
      </c>
      <c r="E109" s="236" t="s">
        <v>13</v>
      </c>
      <c r="F109" s="34" t="s">
        <v>14</v>
      </c>
      <c r="G109" s="182" t="s">
        <v>15</v>
      </c>
      <c r="H109" s="34" t="s">
        <v>61</v>
      </c>
      <c r="I109" s="243" t="s">
        <v>72</v>
      </c>
      <c r="J109" s="168"/>
      <c r="K109" s="34" t="s">
        <v>16</v>
      </c>
      <c r="L109" s="165" t="s">
        <v>17</v>
      </c>
      <c r="M109" s="166"/>
      <c r="N109" s="167"/>
      <c r="O109" s="179"/>
      <c r="P109" s="199" t="s">
        <v>12</v>
      </c>
      <c r="Q109" s="165" t="s">
        <v>12</v>
      </c>
      <c r="R109" s="166"/>
      <c r="S109" s="167"/>
      <c r="T109" s="199" t="s">
        <v>13</v>
      </c>
      <c r="U109" s="34" t="s">
        <v>14</v>
      </c>
      <c r="V109" s="211" t="s">
        <v>15</v>
      </c>
      <c r="W109" s="182"/>
      <c r="X109" s="212"/>
      <c r="Y109" s="165" t="s">
        <v>61</v>
      </c>
      <c r="Z109" s="166"/>
      <c r="AA109" s="167"/>
      <c r="AB109" s="34" t="s">
        <v>72</v>
      </c>
      <c r="AC109" s="79" t="s">
        <v>72</v>
      </c>
      <c r="AD109" s="223"/>
      <c r="AE109" s="103"/>
      <c r="AF109" s="104"/>
    </row>
    <row r="110" spans="1:32" ht="12" customHeight="1" x14ac:dyDescent="0.2">
      <c r="A110" s="177"/>
      <c r="B110" s="163"/>
      <c r="C110" s="169"/>
      <c r="D110" s="35" t="s">
        <v>18</v>
      </c>
      <c r="E110" s="237"/>
      <c r="F110" s="36" t="s">
        <v>19</v>
      </c>
      <c r="G110" s="183"/>
      <c r="H110" s="36" t="s">
        <v>62</v>
      </c>
      <c r="I110" s="244"/>
      <c r="J110" s="169"/>
      <c r="K110" s="36" t="s">
        <v>20</v>
      </c>
      <c r="L110" s="195" t="s">
        <v>21</v>
      </c>
      <c r="M110" s="196"/>
      <c r="N110" s="197"/>
      <c r="O110" s="179"/>
      <c r="P110" s="200"/>
      <c r="Q110" s="225" t="s">
        <v>18</v>
      </c>
      <c r="R110" s="226"/>
      <c r="S110" s="227"/>
      <c r="T110" s="200"/>
      <c r="U110" s="36" t="s">
        <v>19</v>
      </c>
      <c r="V110" s="213"/>
      <c r="W110" s="183"/>
      <c r="X110" s="214"/>
      <c r="Y110" s="195" t="s">
        <v>62</v>
      </c>
      <c r="Z110" s="196"/>
      <c r="AA110" s="197"/>
      <c r="AB110" s="36"/>
      <c r="AC110" s="80" t="s">
        <v>101</v>
      </c>
      <c r="AD110" s="223"/>
      <c r="AE110" s="103"/>
      <c r="AF110" s="104"/>
    </row>
    <row r="111" spans="1:32" ht="12" customHeight="1" x14ac:dyDescent="0.2">
      <c r="A111" s="177"/>
      <c r="B111" s="163"/>
      <c r="C111" s="169"/>
      <c r="D111" s="36" t="s">
        <v>22</v>
      </c>
      <c r="E111" s="237"/>
      <c r="F111" s="36" t="s">
        <v>23</v>
      </c>
      <c r="G111" s="183"/>
      <c r="H111" s="37" t="s">
        <v>64</v>
      </c>
      <c r="I111" s="244"/>
      <c r="J111" s="169"/>
      <c r="K111" s="38">
        <f>H106</f>
        <v>7.5</v>
      </c>
      <c r="L111" s="195"/>
      <c r="M111" s="196"/>
      <c r="N111" s="197"/>
      <c r="O111" s="179"/>
      <c r="P111" s="200"/>
      <c r="Q111" s="195" t="s">
        <v>22</v>
      </c>
      <c r="R111" s="196"/>
      <c r="S111" s="197"/>
      <c r="T111" s="200"/>
      <c r="U111" s="36" t="s">
        <v>23</v>
      </c>
      <c r="V111" s="213"/>
      <c r="W111" s="183"/>
      <c r="X111" s="214"/>
      <c r="Y111" s="220" t="s">
        <v>64</v>
      </c>
      <c r="Z111" s="221"/>
      <c r="AA111" s="222"/>
      <c r="AB111" s="36"/>
      <c r="AC111" s="80" t="s">
        <v>102</v>
      </c>
      <c r="AD111" s="223"/>
      <c r="AE111" s="103"/>
      <c r="AF111" s="104"/>
    </row>
    <row r="112" spans="1:32" ht="12" customHeight="1" x14ac:dyDescent="0.2">
      <c r="A112" s="177"/>
      <c r="B112" s="164"/>
      <c r="C112" s="170"/>
      <c r="D112" s="39" t="s">
        <v>24</v>
      </c>
      <c r="E112" s="238"/>
      <c r="F112" s="39" t="s">
        <v>25</v>
      </c>
      <c r="G112" s="184"/>
      <c r="H112" s="40" t="s">
        <v>63</v>
      </c>
      <c r="I112" s="245"/>
      <c r="J112" s="170"/>
      <c r="K112" s="41">
        <f>M106</f>
        <v>25</v>
      </c>
      <c r="L112" s="203" t="s">
        <v>26</v>
      </c>
      <c r="M112" s="204"/>
      <c r="N112" s="205"/>
      <c r="O112" s="179"/>
      <c r="P112" s="201"/>
      <c r="Q112" s="217" t="s">
        <v>24</v>
      </c>
      <c r="R112" s="218"/>
      <c r="S112" s="219"/>
      <c r="T112" s="201"/>
      <c r="U112" s="39" t="s">
        <v>25</v>
      </c>
      <c r="V112" s="215"/>
      <c r="W112" s="184"/>
      <c r="X112" s="216"/>
      <c r="Y112" s="203" t="s">
        <v>63</v>
      </c>
      <c r="Z112" s="204"/>
      <c r="AA112" s="205"/>
      <c r="AB112" s="39"/>
      <c r="AC112" s="81" t="s">
        <v>104</v>
      </c>
      <c r="AD112" s="223"/>
      <c r="AE112" s="103"/>
      <c r="AF112" s="104"/>
    </row>
    <row r="113" spans="1:38" ht="12" customHeight="1" x14ac:dyDescent="0.2">
      <c r="A113" s="177"/>
      <c r="B113" s="42" t="s">
        <v>27</v>
      </c>
      <c r="C113" s="43" t="s">
        <v>88</v>
      </c>
      <c r="D113" s="43"/>
      <c r="E113" s="172" t="s">
        <v>81</v>
      </c>
      <c r="F113" s="172"/>
      <c r="G113" s="43"/>
      <c r="H113" s="43"/>
      <c r="I113" s="43" t="s">
        <v>30</v>
      </c>
      <c r="J113" s="43" t="s">
        <v>60</v>
      </c>
      <c r="K113" s="43" t="s">
        <v>31</v>
      </c>
      <c r="L113" s="186" t="s">
        <v>30</v>
      </c>
      <c r="M113" s="186"/>
      <c r="N113" s="43" t="s">
        <v>60</v>
      </c>
      <c r="O113" s="179"/>
      <c r="P113" s="82" t="s">
        <v>88</v>
      </c>
      <c r="Q113" s="206" t="s">
        <v>28</v>
      </c>
      <c r="R113" s="207"/>
      <c r="S113" s="208"/>
      <c r="T113" s="209" t="s">
        <v>81</v>
      </c>
      <c r="U113" s="210"/>
      <c r="V113" s="206" t="s">
        <v>29</v>
      </c>
      <c r="W113" s="207"/>
      <c r="X113" s="208"/>
      <c r="Y113" s="206" t="s">
        <v>29</v>
      </c>
      <c r="Z113" s="207"/>
      <c r="AA113" s="208"/>
      <c r="AB113" s="82" t="s">
        <v>103</v>
      </c>
      <c r="AC113" s="83" t="s">
        <v>30</v>
      </c>
      <c r="AD113" s="223"/>
      <c r="AE113" s="103"/>
      <c r="AF113" s="104"/>
    </row>
    <row r="114" spans="1:38" ht="22.5" customHeight="1" x14ac:dyDescent="0.45">
      <c r="A114" s="177"/>
      <c r="B114" s="57">
        <v>41</v>
      </c>
      <c r="C114" s="70"/>
      <c r="D114" s="70"/>
      <c r="E114" s="70"/>
      <c r="F114" s="70"/>
      <c r="G114" s="70"/>
      <c r="H114" s="70"/>
      <c r="I114" s="240" t="str">
        <f>IF(B99="","","Übertrag von Seite 3")</f>
        <v/>
      </c>
      <c r="J114" s="241"/>
      <c r="K114" s="242"/>
      <c r="L114" s="49"/>
      <c r="M114" s="50" t="str">
        <f>IF(B99="","",IF(M97="","",M97))</f>
        <v/>
      </c>
      <c r="N114" s="47" t="s">
        <v>59</v>
      </c>
      <c r="O114" s="180"/>
      <c r="P114" s="70"/>
      <c r="Q114" s="70"/>
      <c r="R114" s="70"/>
      <c r="S114" s="70"/>
      <c r="T114" s="70"/>
      <c r="U114" s="70"/>
      <c r="V114" s="70"/>
      <c r="W114" s="70"/>
      <c r="X114" s="70"/>
      <c r="Y114" s="70"/>
      <c r="Z114" s="70"/>
      <c r="AA114" s="70"/>
      <c r="AB114" s="70"/>
      <c r="AC114" s="70"/>
      <c r="AD114" s="224"/>
      <c r="AE114" s="103"/>
      <c r="AF114" s="104"/>
    </row>
    <row r="115" spans="1:38" ht="22.5" customHeight="1" x14ac:dyDescent="0.45">
      <c r="A115" s="177"/>
      <c r="B115" s="57">
        <v>42</v>
      </c>
      <c r="C115" s="44" t="str">
        <f t="shared" ref="C115:C128" si="25">IF(OR(AF115="",AF115=0),"",AF115)</f>
        <v/>
      </c>
      <c r="D115" s="45" t="str">
        <f t="shared" ref="D115:D128" si="26">IF(OR(AG115="",AG115=0),"",AG115)</f>
        <v/>
      </c>
      <c r="E115" s="151" t="str">
        <f t="shared" ref="E115:E128" si="27">IF(OR(AH115="",AH115=0),"",AH115)</f>
        <v/>
      </c>
      <c r="F115" s="44" t="str">
        <f t="shared" ref="F115:F128" si="28">IF(OR(AI115="",AI115=0),"",AI115)</f>
        <v/>
      </c>
      <c r="G115" s="115" t="str">
        <f t="shared" ref="G115:G128" si="29">IF(OR(AJ115="",AJ115=0),"",AJ115)</f>
        <v/>
      </c>
      <c r="H115" s="115" t="str">
        <f t="shared" ref="H115:H128" si="30">IF(OR(AK115="",AK115=0),"",AK115)</f>
        <v/>
      </c>
      <c r="I115" s="46" t="str">
        <f t="shared" ref="I115:I128" si="31">IF(AL115="","",ROUNDDOWN(AL115,0))</f>
        <v/>
      </c>
      <c r="J115" s="47" t="s">
        <v>59</v>
      </c>
      <c r="K115" s="48" t="str">
        <f>IF(INDEX(C:C,115)="","",IF(INDEX(D:D,115)="X",M$16,H$16))</f>
        <v/>
      </c>
      <c r="L115" s="49"/>
      <c r="M115" s="50" t="str">
        <f>IF(AND(AF115="",AL115=""),"",IF(AND(AL115&gt;=0,E$9=""),"Name Aufsteller!",IF(AND(AL115&gt;=0,E$13=""),"Aufstellungsort!",IF(AF115=0,"Name Gerät!",IF(AND(AL115&gt;=0,AF115=""),"Name Gerät!",IF(AND(AF115&gt;0,AL115=""),"Betrag, EUR!",IF(K115="","",ROUNDDOWN(I115*K115/100,0))))))))</f>
        <v/>
      </c>
      <c r="N115" s="47" t="s">
        <v>59</v>
      </c>
      <c r="O115" s="180"/>
      <c r="P115" s="24"/>
      <c r="Q115" s="51"/>
      <c r="S115" s="51"/>
      <c r="T115" s="90"/>
      <c r="U115" s="21"/>
      <c r="V115" s="51"/>
      <c r="W115" s="116"/>
      <c r="X115" s="51"/>
      <c r="Y115" s="51"/>
      <c r="Z115" s="116"/>
      <c r="AA115" s="51"/>
      <c r="AB115" s="19"/>
      <c r="AC115" s="25" t="str">
        <f t="shared" ref="AC115:AC128" si="32">IF(AND(AF115="",AL115=""),"",IF(AND(AL115&gt;=0,E$9=""),"Name Aufsteller!",IF(AND(AL115&gt;=0,E$13=""),"Aufstellungsort!",IF(AF115=0,"Name Gerät!",IF(AND(AL115&gt;=0,AF115=""),"Name Gerät!",IF(AND(AF115&gt;0,AL115=""),"Betrag, EUR!",I115))))))</f>
        <v/>
      </c>
      <c r="AD115" s="224"/>
      <c r="AE115" s="103" t="str">
        <f t="shared" ref="AE115:AE128" si="33">M115</f>
        <v/>
      </c>
      <c r="AF115" s="104" t="str">
        <f>IF(INDEX(P:P,115)="","",INDEX(P:P,115))</f>
        <v/>
      </c>
      <c r="AG115" s="105" t="str">
        <f>IF(INDEX(R:R,115)="","",INDEX(R:R,115))</f>
        <v/>
      </c>
      <c r="AH115" s="105" t="str">
        <f>IF(INDEX(T:T,115)="","",INDEX(T:T,115))</f>
        <v/>
      </c>
      <c r="AI115" s="105" t="str">
        <f>IF(INDEX(U:U,115)="","",INDEX(U:U,115))</f>
        <v/>
      </c>
      <c r="AJ115" s="105" t="str">
        <f>IF(INDEX(W:W,115)="","",INDEX(W:W,115))</f>
        <v/>
      </c>
      <c r="AK115" s="105" t="str">
        <f>IF(INDEX(Z:Z,115)="","",INDEX(Z:Z,115))</f>
        <v/>
      </c>
      <c r="AL115" s="105" t="str">
        <f>IF(INDEX(AB:AB,115)="","",INDEX(AB:AB,115))</f>
        <v/>
      </c>
    </row>
    <row r="116" spans="1:38" ht="22.5" customHeight="1" x14ac:dyDescent="0.45">
      <c r="A116" s="177"/>
      <c r="B116" s="57">
        <v>43</v>
      </c>
      <c r="C116" s="44" t="str">
        <f t="shared" si="25"/>
        <v/>
      </c>
      <c r="D116" s="45" t="str">
        <f t="shared" si="26"/>
        <v/>
      </c>
      <c r="E116" s="151" t="str">
        <f t="shared" si="27"/>
        <v/>
      </c>
      <c r="F116" s="44" t="str">
        <f t="shared" si="28"/>
        <v/>
      </c>
      <c r="G116" s="115" t="str">
        <f t="shared" si="29"/>
        <v/>
      </c>
      <c r="H116" s="115" t="str">
        <f t="shared" si="30"/>
        <v/>
      </c>
      <c r="I116" s="46" t="str">
        <f t="shared" si="31"/>
        <v/>
      </c>
      <c r="J116" s="47" t="s">
        <v>59</v>
      </c>
      <c r="K116" s="48" t="str">
        <f>IF(INDEX(C:C,116)="","",IF(INDEX(D:D,116)="X",M$16,H$16))</f>
        <v/>
      </c>
      <c r="L116" s="49"/>
      <c r="M116" s="50" t="str">
        <f t="shared" ref="M116:M128" si="34">IF(AND(AF116="",AL116=""),"",IF(AND(AL116&gt;=0,E$9=""),"Name Aufsteller!",IF(AND(AL116&gt;=0,E$13=""),"Aufstellungsort!",IF(AF116=0,"Name Gerät!",IF(AND(AL116&gt;=0,AF116=""),"Name Gerät!",IF(AND(AF116&gt;0,AL116=""),"Betrag, EUR!",IF(K116="","",ROUNDDOWN(I116*K116/100,0))))))))</f>
        <v/>
      </c>
      <c r="N116" s="47" t="s">
        <v>59</v>
      </c>
      <c r="O116" s="180"/>
      <c r="P116" s="24"/>
      <c r="Q116" s="51"/>
      <c r="R116" s="21"/>
      <c r="S116" s="51"/>
      <c r="T116" s="90"/>
      <c r="U116" s="21"/>
      <c r="V116" s="51"/>
      <c r="W116" s="21"/>
      <c r="X116" s="51"/>
      <c r="Y116" s="51"/>
      <c r="Z116" s="21"/>
      <c r="AA116" s="51"/>
      <c r="AB116" s="19"/>
      <c r="AC116" s="25" t="str">
        <f t="shared" si="32"/>
        <v/>
      </c>
      <c r="AD116" s="224"/>
      <c r="AE116" s="103" t="str">
        <f t="shared" si="33"/>
        <v/>
      </c>
      <c r="AF116" s="104" t="str">
        <f>IF(INDEX(P:P,116)="","",INDEX(P:P,116))</f>
        <v/>
      </c>
      <c r="AG116" s="105" t="str">
        <f>IF(INDEX(R:R,116)="","",INDEX(R:R,116))</f>
        <v/>
      </c>
      <c r="AH116" s="105" t="str">
        <f>IF(INDEX(T:T,116)="","",INDEX(T:T,116))</f>
        <v/>
      </c>
      <c r="AI116" s="105" t="str">
        <f>IF(INDEX(U:U,116)="","",INDEX(U:U,116))</f>
        <v/>
      </c>
      <c r="AJ116" s="105" t="str">
        <f>IF(INDEX(W:W,116)="","",INDEX(W:W,116))</f>
        <v/>
      </c>
      <c r="AK116" s="105" t="str">
        <f>IF(INDEX(Z:Z,116)="","",INDEX(Z:Z,116))</f>
        <v/>
      </c>
      <c r="AL116" s="105" t="str">
        <f>IF(INDEX(AB:AB,116)="","",INDEX(AB:AB,116))</f>
        <v/>
      </c>
    </row>
    <row r="117" spans="1:38" ht="22.5" customHeight="1" x14ac:dyDescent="0.45">
      <c r="A117" s="177"/>
      <c r="B117" s="57">
        <v>44</v>
      </c>
      <c r="C117" s="44" t="str">
        <f t="shared" si="25"/>
        <v/>
      </c>
      <c r="D117" s="45" t="str">
        <f t="shared" si="26"/>
        <v/>
      </c>
      <c r="E117" s="151" t="str">
        <f t="shared" si="27"/>
        <v/>
      </c>
      <c r="F117" s="44" t="str">
        <f t="shared" si="28"/>
        <v/>
      </c>
      <c r="G117" s="115" t="str">
        <f t="shared" si="29"/>
        <v/>
      </c>
      <c r="H117" s="115" t="str">
        <f t="shared" si="30"/>
        <v/>
      </c>
      <c r="I117" s="46" t="str">
        <f t="shared" si="31"/>
        <v/>
      </c>
      <c r="J117" s="47" t="s">
        <v>59</v>
      </c>
      <c r="K117" s="48" t="str">
        <f>IF(INDEX(C:C,117)="","",IF(INDEX(D:D,117)="X",M$16,H$16))</f>
        <v/>
      </c>
      <c r="L117" s="49"/>
      <c r="M117" s="50" t="str">
        <f t="shared" si="34"/>
        <v/>
      </c>
      <c r="N117" s="47" t="s">
        <v>59</v>
      </c>
      <c r="O117" s="180"/>
      <c r="P117" s="24"/>
      <c r="Q117" s="51"/>
      <c r="R117" s="21"/>
      <c r="S117" s="51"/>
      <c r="T117" s="90"/>
      <c r="U117" s="21"/>
      <c r="V117" s="51"/>
      <c r="W117" s="21"/>
      <c r="X117" s="51"/>
      <c r="Y117" s="51"/>
      <c r="Z117" s="21"/>
      <c r="AA117" s="51"/>
      <c r="AB117" s="19"/>
      <c r="AC117" s="25" t="str">
        <f t="shared" si="32"/>
        <v/>
      </c>
      <c r="AD117" s="224"/>
      <c r="AE117" s="103" t="str">
        <f t="shared" si="33"/>
        <v/>
      </c>
      <c r="AF117" s="104" t="str">
        <f>IF(INDEX(P:P,117)="","",INDEX(P:P,117))</f>
        <v/>
      </c>
      <c r="AG117" s="105" t="str">
        <f>IF(INDEX(R:R,117)="","",INDEX(R:R,117))</f>
        <v/>
      </c>
      <c r="AH117" s="105" t="str">
        <f>IF(INDEX(T:T,117)="","",INDEX(T:T,117))</f>
        <v/>
      </c>
      <c r="AI117" s="105" t="str">
        <f>IF(INDEX(U:U,117)="","",INDEX(U:U,117))</f>
        <v/>
      </c>
      <c r="AJ117" s="105" t="str">
        <f>IF(INDEX(W:W,117)="","",INDEX(W:W,117))</f>
        <v/>
      </c>
      <c r="AK117" s="105" t="str">
        <f>IF(INDEX(Z:Z,117)="","",INDEX(Z:Z,117))</f>
        <v/>
      </c>
      <c r="AL117" s="105" t="str">
        <f>IF(INDEX(AB:AB,117)="","",INDEX(AB:AB,117))</f>
        <v/>
      </c>
    </row>
    <row r="118" spans="1:38" ht="22.5" customHeight="1" x14ac:dyDescent="0.45">
      <c r="A118" s="177"/>
      <c r="B118" s="57">
        <v>45</v>
      </c>
      <c r="C118" s="44" t="str">
        <f t="shared" si="25"/>
        <v/>
      </c>
      <c r="D118" s="45" t="str">
        <f t="shared" si="26"/>
        <v/>
      </c>
      <c r="E118" s="151" t="str">
        <f t="shared" si="27"/>
        <v/>
      </c>
      <c r="F118" s="44" t="str">
        <f t="shared" si="28"/>
        <v/>
      </c>
      <c r="G118" s="115" t="str">
        <f t="shared" si="29"/>
        <v/>
      </c>
      <c r="H118" s="115" t="str">
        <f t="shared" si="30"/>
        <v/>
      </c>
      <c r="I118" s="46" t="str">
        <f t="shared" si="31"/>
        <v/>
      </c>
      <c r="J118" s="47" t="s">
        <v>59</v>
      </c>
      <c r="K118" s="48" t="str">
        <f>IF(INDEX(C:C,118)="","",IF(INDEX(D:D,118)="X",M$16,H$16))</f>
        <v/>
      </c>
      <c r="L118" s="49"/>
      <c r="M118" s="50" t="str">
        <f t="shared" si="34"/>
        <v/>
      </c>
      <c r="N118" s="47" t="s">
        <v>59</v>
      </c>
      <c r="O118" s="180"/>
      <c r="P118" s="24"/>
      <c r="Q118" s="51"/>
      <c r="R118" s="21"/>
      <c r="S118" s="51"/>
      <c r="T118" s="90"/>
      <c r="U118" s="21"/>
      <c r="V118" s="51"/>
      <c r="W118" s="21"/>
      <c r="X118" s="51"/>
      <c r="Y118" s="51"/>
      <c r="Z118" s="21"/>
      <c r="AA118" s="51"/>
      <c r="AB118" s="19"/>
      <c r="AC118" s="25" t="str">
        <f t="shared" si="32"/>
        <v/>
      </c>
      <c r="AD118" s="224"/>
      <c r="AE118" s="103" t="str">
        <f t="shared" si="33"/>
        <v/>
      </c>
      <c r="AF118" s="104" t="str">
        <f>IF(INDEX(P:P,118)="","",INDEX(P:P,118))</f>
        <v/>
      </c>
      <c r="AG118" s="105" t="str">
        <f>IF(INDEX(R:R,118)="","",INDEX(R:R,118))</f>
        <v/>
      </c>
      <c r="AH118" s="105" t="str">
        <f>IF(INDEX(T:T,118)="","",INDEX(T:T,118))</f>
        <v/>
      </c>
      <c r="AI118" s="105" t="str">
        <f>IF(INDEX(U:U,118)="","",INDEX(U:U,118))</f>
        <v/>
      </c>
      <c r="AJ118" s="105" t="str">
        <f>IF(INDEX(W:W,118)="","",INDEX(W:W,118))</f>
        <v/>
      </c>
      <c r="AK118" s="105" t="str">
        <f>IF(INDEX(Z:Z,118)="","",INDEX(Z:Z,118))</f>
        <v/>
      </c>
      <c r="AL118" s="105" t="str">
        <f>IF(INDEX(AB:AB,118)="","",INDEX(AB:AB,118))</f>
        <v/>
      </c>
    </row>
    <row r="119" spans="1:38" ht="22.5" customHeight="1" x14ac:dyDescent="0.45">
      <c r="A119" s="177"/>
      <c r="B119" s="57">
        <v>46</v>
      </c>
      <c r="C119" s="44" t="str">
        <f t="shared" si="25"/>
        <v/>
      </c>
      <c r="D119" s="45" t="str">
        <f t="shared" si="26"/>
        <v/>
      </c>
      <c r="E119" s="151" t="str">
        <f t="shared" si="27"/>
        <v/>
      </c>
      <c r="F119" s="44" t="str">
        <f t="shared" si="28"/>
        <v/>
      </c>
      <c r="G119" s="115" t="str">
        <f t="shared" si="29"/>
        <v/>
      </c>
      <c r="H119" s="115" t="str">
        <f t="shared" si="30"/>
        <v/>
      </c>
      <c r="I119" s="46" t="str">
        <f t="shared" si="31"/>
        <v/>
      </c>
      <c r="J119" s="47" t="s">
        <v>59</v>
      </c>
      <c r="K119" s="48" t="str">
        <f>IF(INDEX(C:C,119)="","",IF(INDEX(D:D,119)="X",M$16,H$16))</f>
        <v/>
      </c>
      <c r="L119" s="49"/>
      <c r="M119" s="50" t="str">
        <f t="shared" si="34"/>
        <v/>
      </c>
      <c r="N119" s="47" t="s">
        <v>59</v>
      </c>
      <c r="O119" s="180"/>
      <c r="P119" s="24"/>
      <c r="Q119" s="51"/>
      <c r="R119" s="21"/>
      <c r="S119" s="51"/>
      <c r="T119" s="90"/>
      <c r="U119" s="21"/>
      <c r="V119" s="51"/>
      <c r="W119" s="21"/>
      <c r="X119" s="51"/>
      <c r="Y119" s="51"/>
      <c r="Z119" s="21"/>
      <c r="AA119" s="51"/>
      <c r="AB119" s="19"/>
      <c r="AC119" s="25" t="str">
        <f t="shared" si="32"/>
        <v/>
      </c>
      <c r="AD119" s="224"/>
      <c r="AE119" s="103" t="str">
        <f t="shared" si="33"/>
        <v/>
      </c>
      <c r="AF119" s="104" t="str">
        <f>IF(INDEX(P:P,119)="","",INDEX(P:P,119))</f>
        <v/>
      </c>
      <c r="AG119" s="105" t="str">
        <f>IF(INDEX(R:R,119)="","",INDEX(R:R,119))</f>
        <v/>
      </c>
      <c r="AH119" s="105" t="str">
        <f>IF(INDEX(T:T,119)="","",INDEX(T:T,119))</f>
        <v/>
      </c>
      <c r="AI119" s="105" t="str">
        <f>IF(INDEX(U:U,119)="","",INDEX(U:U,119))</f>
        <v/>
      </c>
      <c r="AJ119" s="105" t="str">
        <f>IF(INDEX(W:W,119)="","",INDEX(W:W,119))</f>
        <v/>
      </c>
      <c r="AK119" s="105" t="str">
        <f>IF(INDEX(Z:Z,119)="","",INDEX(Z:Z,119))</f>
        <v/>
      </c>
      <c r="AL119" s="105" t="str">
        <f>IF(INDEX(AB:AB,119)="","",INDEX(AB:AB,119))</f>
        <v/>
      </c>
    </row>
    <row r="120" spans="1:38" ht="22.5" customHeight="1" x14ac:dyDescent="0.45">
      <c r="A120" s="177"/>
      <c r="B120" s="57">
        <v>47</v>
      </c>
      <c r="C120" s="44" t="str">
        <f t="shared" si="25"/>
        <v/>
      </c>
      <c r="D120" s="45" t="str">
        <f t="shared" si="26"/>
        <v/>
      </c>
      <c r="E120" s="151" t="str">
        <f t="shared" si="27"/>
        <v/>
      </c>
      <c r="F120" s="44" t="str">
        <f t="shared" si="28"/>
        <v/>
      </c>
      <c r="G120" s="115" t="str">
        <f t="shared" si="29"/>
        <v/>
      </c>
      <c r="H120" s="115" t="str">
        <f t="shared" si="30"/>
        <v/>
      </c>
      <c r="I120" s="46" t="str">
        <f t="shared" si="31"/>
        <v/>
      </c>
      <c r="J120" s="47" t="s">
        <v>59</v>
      </c>
      <c r="K120" s="48" t="str">
        <f>IF(INDEX(C:C,120)="","",IF(INDEX(D:D,120)="X",M$16,H$16))</f>
        <v/>
      </c>
      <c r="L120" s="49"/>
      <c r="M120" s="50" t="str">
        <f t="shared" si="34"/>
        <v/>
      </c>
      <c r="N120" s="47" t="s">
        <v>59</v>
      </c>
      <c r="O120" s="180"/>
      <c r="P120" s="24"/>
      <c r="Q120" s="51"/>
      <c r="R120" s="21"/>
      <c r="S120" s="51"/>
      <c r="T120" s="90"/>
      <c r="U120" s="21"/>
      <c r="V120" s="51"/>
      <c r="W120" s="21"/>
      <c r="X120" s="51"/>
      <c r="Y120" s="51"/>
      <c r="Z120" s="21"/>
      <c r="AA120" s="51"/>
      <c r="AB120" s="19"/>
      <c r="AC120" s="25" t="str">
        <f t="shared" si="32"/>
        <v/>
      </c>
      <c r="AD120" s="224"/>
      <c r="AE120" s="103" t="str">
        <f t="shared" si="33"/>
        <v/>
      </c>
      <c r="AF120" s="104" t="str">
        <f>IF(INDEX(P:P,120)="","",INDEX(P:P,120))</f>
        <v/>
      </c>
      <c r="AG120" s="105" t="str">
        <f>IF(INDEX(R:R,120)="","",INDEX(R:R,120))</f>
        <v/>
      </c>
      <c r="AH120" s="105" t="str">
        <f>IF(INDEX(T:T,120)="","",INDEX(T:T,120))</f>
        <v/>
      </c>
      <c r="AI120" s="105" t="str">
        <f>IF(INDEX(U:U,120)="","",INDEX(U:U,120))</f>
        <v/>
      </c>
      <c r="AJ120" s="105" t="str">
        <f>IF(INDEX(W:W,120)="","",INDEX(W:W,120))</f>
        <v/>
      </c>
      <c r="AK120" s="105" t="str">
        <f>IF(INDEX(Z:Z,120)="","",INDEX(Z:Z,120))</f>
        <v/>
      </c>
      <c r="AL120" s="105" t="str">
        <f>IF(INDEX(AB:AB,120)="","",INDEX(AB:AB,120))</f>
        <v/>
      </c>
    </row>
    <row r="121" spans="1:38" ht="22.5" customHeight="1" x14ac:dyDescent="0.45">
      <c r="A121" s="177"/>
      <c r="B121" s="57">
        <v>48</v>
      </c>
      <c r="C121" s="44" t="str">
        <f t="shared" si="25"/>
        <v/>
      </c>
      <c r="D121" s="45" t="str">
        <f t="shared" si="26"/>
        <v/>
      </c>
      <c r="E121" s="151" t="str">
        <f t="shared" si="27"/>
        <v/>
      </c>
      <c r="F121" s="44" t="str">
        <f t="shared" si="28"/>
        <v/>
      </c>
      <c r="G121" s="115" t="str">
        <f t="shared" si="29"/>
        <v/>
      </c>
      <c r="H121" s="115" t="str">
        <f t="shared" si="30"/>
        <v/>
      </c>
      <c r="I121" s="46" t="str">
        <f t="shared" si="31"/>
        <v/>
      </c>
      <c r="J121" s="47" t="s">
        <v>59</v>
      </c>
      <c r="K121" s="48" t="str">
        <f>IF(INDEX(C:C,121)="","",IF(INDEX(D:D,121)="X",M$16,H$16))</f>
        <v/>
      </c>
      <c r="L121" s="49"/>
      <c r="M121" s="50" t="str">
        <f t="shared" si="34"/>
        <v/>
      </c>
      <c r="N121" s="47" t="s">
        <v>59</v>
      </c>
      <c r="O121" s="180"/>
      <c r="P121" s="24"/>
      <c r="Q121" s="51"/>
      <c r="R121" s="21"/>
      <c r="S121" s="51"/>
      <c r="T121" s="90"/>
      <c r="U121" s="21"/>
      <c r="V121" s="51"/>
      <c r="W121" s="21"/>
      <c r="X121" s="51"/>
      <c r="Y121" s="51"/>
      <c r="Z121" s="21"/>
      <c r="AA121" s="51"/>
      <c r="AB121" s="19"/>
      <c r="AC121" s="25" t="str">
        <f t="shared" si="32"/>
        <v/>
      </c>
      <c r="AD121" s="224"/>
      <c r="AE121" s="103" t="str">
        <f t="shared" si="33"/>
        <v/>
      </c>
      <c r="AF121" s="104" t="str">
        <f>IF(INDEX(P:P,121)="","",INDEX(P:P,121))</f>
        <v/>
      </c>
      <c r="AG121" s="105" t="str">
        <f>IF(INDEX(R:R,121)="","",INDEX(R:R,121))</f>
        <v/>
      </c>
      <c r="AH121" s="105" t="str">
        <f>IF(INDEX(T:T,121)="","",INDEX(T:T,121))</f>
        <v/>
      </c>
      <c r="AI121" s="105" t="str">
        <f>IF(INDEX(U:U,121)="","",INDEX(U:U,121))</f>
        <v/>
      </c>
      <c r="AJ121" s="105" t="str">
        <f>IF(INDEX(W:W,121)="","",INDEX(W:W,121))</f>
        <v/>
      </c>
      <c r="AK121" s="105" t="str">
        <f>IF(INDEX(Z:Z,121)="","",INDEX(Z:Z,121))</f>
        <v/>
      </c>
      <c r="AL121" s="105" t="str">
        <f>IF(INDEX(AB:AB,121)="","",INDEX(AB:AB,121))</f>
        <v/>
      </c>
    </row>
    <row r="122" spans="1:38" ht="22.5" customHeight="1" x14ac:dyDescent="0.45">
      <c r="A122" s="177"/>
      <c r="B122" s="57">
        <v>49</v>
      </c>
      <c r="C122" s="44" t="str">
        <f t="shared" si="25"/>
        <v/>
      </c>
      <c r="D122" s="45" t="str">
        <f t="shared" si="26"/>
        <v/>
      </c>
      <c r="E122" s="151" t="str">
        <f t="shared" si="27"/>
        <v/>
      </c>
      <c r="F122" s="44" t="str">
        <f t="shared" si="28"/>
        <v/>
      </c>
      <c r="G122" s="115" t="str">
        <f t="shared" si="29"/>
        <v/>
      </c>
      <c r="H122" s="115" t="str">
        <f t="shared" si="30"/>
        <v/>
      </c>
      <c r="I122" s="46" t="str">
        <f t="shared" si="31"/>
        <v/>
      </c>
      <c r="J122" s="47" t="s">
        <v>59</v>
      </c>
      <c r="K122" s="48" t="str">
        <f>IF(INDEX(C:C,122)="","",IF(INDEX(D:D,122)="X",M$16,H$16))</f>
        <v/>
      </c>
      <c r="L122" s="49"/>
      <c r="M122" s="50" t="str">
        <f t="shared" si="34"/>
        <v/>
      </c>
      <c r="N122" s="47" t="s">
        <v>59</v>
      </c>
      <c r="O122" s="180"/>
      <c r="P122" s="24"/>
      <c r="Q122" s="51"/>
      <c r="R122" s="21"/>
      <c r="S122" s="51"/>
      <c r="T122" s="90"/>
      <c r="U122" s="21"/>
      <c r="V122" s="51"/>
      <c r="W122" s="21"/>
      <c r="X122" s="51"/>
      <c r="Y122" s="51"/>
      <c r="Z122" s="21"/>
      <c r="AA122" s="51"/>
      <c r="AB122" s="19"/>
      <c r="AC122" s="25" t="str">
        <f t="shared" si="32"/>
        <v/>
      </c>
      <c r="AD122" s="224"/>
      <c r="AE122" s="103" t="str">
        <f t="shared" si="33"/>
        <v/>
      </c>
      <c r="AF122" s="104" t="str">
        <f>IF(INDEX(P:P,122)="","",INDEX(P:P,122))</f>
        <v/>
      </c>
      <c r="AG122" s="105" t="str">
        <f>IF(INDEX(R:R,122)="","",INDEX(R:R,122))</f>
        <v/>
      </c>
      <c r="AH122" s="105" t="str">
        <f>IF(INDEX(T:T,122)="","",INDEX(T:T,122))</f>
        <v/>
      </c>
      <c r="AI122" s="105" t="str">
        <f>IF(INDEX(U:U,122)="","",INDEX(U:U,122))</f>
        <v/>
      </c>
      <c r="AJ122" s="105" t="str">
        <f>IF(INDEX(W:W,122)="","",INDEX(W:W,122))</f>
        <v/>
      </c>
      <c r="AK122" s="105" t="str">
        <f>IF(INDEX(Z:Z,122)="","",INDEX(Z:Z,122))</f>
        <v/>
      </c>
      <c r="AL122" s="105" t="str">
        <f>IF(INDEX(AB:AB,122)="","",INDEX(AB:AB,122))</f>
        <v/>
      </c>
    </row>
    <row r="123" spans="1:38" ht="22.5" customHeight="1" x14ac:dyDescent="0.45">
      <c r="A123" s="177"/>
      <c r="B123" s="57">
        <v>50</v>
      </c>
      <c r="C123" s="44" t="str">
        <f t="shared" si="25"/>
        <v/>
      </c>
      <c r="D123" s="45" t="str">
        <f t="shared" si="26"/>
        <v/>
      </c>
      <c r="E123" s="151" t="str">
        <f t="shared" si="27"/>
        <v/>
      </c>
      <c r="F123" s="44" t="str">
        <f t="shared" si="28"/>
        <v/>
      </c>
      <c r="G123" s="115" t="str">
        <f t="shared" si="29"/>
        <v/>
      </c>
      <c r="H123" s="115" t="str">
        <f t="shared" si="30"/>
        <v/>
      </c>
      <c r="I123" s="46" t="str">
        <f t="shared" si="31"/>
        <v/>
      </c>
      <c r="J123" s="47" t="s">
        <v>59</v>
      </c>
      <c r="K123" s="48" t="str">
        <f>IF(INDEX(C:C,123)="","",IF(INDEX(D:D,123)="X",M$16,H$16))</f>
        <v/>
      </c>
      <c r="L123" s="49"/>
      <c r="M123" s="50" t="str">
        <f t="shared" si="34"/>
        <v/>
      </c>
      <c r="N123" s="47" t="s">
        <v>59</v>
      </c>
      <c r="O123" s="180"/>
      <c r="P123" s="24"/>
      <c r="Q123" s="51"/>
      <c r="R123" s="21"/>
      <c r="S123" s="51"/>
      <c r="T123" s="90"/>
      <c r="U123" s="21"/>
      <c r="V123" s="51"/>
      <c r="W123" s="21"/>
      <c r="X123" s="51"/>
      <c r="Y123" s="51"/>
      <c r="Z123" s="21"/>
      <c r="AA123" s="51"/>
      <c r="AB123" s="19"/>
      <c r="AC123" s="25" t="str">
        <f t="shared" si="32"/>
        <v/>
      </c>
      <c r="AD123" s="224"/>
      <c r="AE123" s="103" t="str">
        <f t="shared" si="33"/>
        <v/>
      </c>
      <c r="AF123" s="104" t="str">
        <f>IF(INDEX(P:P,123)="","",INDEX(P:P,123))</f>
        <v/>
      </c>
      <c r="AG123" s="105" t="str">
        <f>IF(INDEX(R:R,123)="","",INDEX(R:R,123))</f>
        <v/>
      </c>
      <c r="AH123" s="105" t="str">
        <f>IF(INDEX(T:T,123)="","",INDEX(T:T,123))</f>
        <v/>
      </c>
      <c r="AI123" s="105" t="str">
        <f>IF(INDEX(U:U,123)="","",INDEX(U:U,123))</f>
        <v/>
      </c>
      <c r="AJ123" s="105" t="str">
        <f>IF(INDEX(W:W,123)="","",INDEX(W:W,123))</f>
        <v/>
      </c>
      <c r="AK123" s="105" t="str">
        <f>IF(INDEX(Z:Z,123)="","",INDEX(Z:Z,123))</f>
        <v/>
      </c>
      <c r="AL123" s="105" t="str">
        <f>IF(INDEX(AB:AB,123)="","",INDEX(AB:AB,123))</f>
        <v/>
      </c>
    </row>
    <row r="124" spans="1:38" ht="22.5" customHeight="1" x14ac:dyDescent="0.45">
      <c r="A124" s="177"/>
      <c r="B124" s="57">
        <v>51</v>
      </c>
      <c r="C124" s="44" t="str">
        <f t="shared" si="25"/>
        <v/>
      </c>
      <c r="D124" s="45" t="str">
        <f t="shared" si="26"/>
        <v/>
      </c>
      <c r="E124" s="151" t="str">
        <f t="shared" si="27"/>
        <v/>
      </c>
      <c r="F124" s="44" t="str">
        <f t="shared" si="28"/>
        <v/>
      </c>
      <c r="G124" s="115" t="str">
        <f t="shared" si="29"/>
        <v/>
      </c>
      <c r="H124" s="115" t="str">
        <f t="shared" si="30"/>
        <v/>
      </c>
      <c r="I124" s="46" t="str">
        <f t="shared" si="31"/>
        <v/>
      </c>
      <c r="J124" s="47" t="s">
        <v>59</v>
      </c>
      <c r="K124" s="48" t="str">
        <f>IF(INDEX(C:C,124)="","",IF(INDEX(D:D,124)="X",M$16,H$16))</f>
        <v/>
      </c>
      <c r="L124" s="49"/>
      <c r="M124" s="50" t="str">
        <f t="shared" si="34"/>
        <v/>
      </c>
      <c r="N124" s="47" t="s">
        <v>59</v>
      </c>
      <c r="O124" s="180"/>
      <c r="P124" s="24"/>
      <c r="Q124" s="51"/>
      <c r="R124" s="21"/>
      <c r="S124" s="51"/>
      <c r="T124" s="90"/>
      <c r="U124" s="21"/>
      <c r="V124" s="51"/>
      <c r="W124" s="21"/>
      <c r="X124" s="51"/>
      <c r="Y124" s="51"/>
      <c r="Z124" s="21"/>
      <c r="AA124" s="51"/>
      <c r="AB124" s="19"/>
      <c r="AC124" s="25" t="str">
        <f t="shared" si="32"/>
        <v/>
      </c>
      <c r="AD124" s="224"/>
      <c r="AE124" s="103" t="str">
        <f t="shared" si="33"/>
        <v/>
      </c>
      <c r="AF124" s="104" t="str">
        <f>IF(INDEX(P:P,124)="","",INDEX(P:P,124))</f>
        <v/>
      </c>
      <c r="AG124" s="105" t="str">
        <f>IF(INDEX(R:R,124)="","",INDEX(R:R,124))</f>
        <v/>
      </c>
      <c r="AH124" s="105" t="str">
        <f>IF(INDEX(T:T,124)="","",INDEX(T:T,124))</f>
        <v/>
      </c>
      <c r="AI124" s="105" t="str">
        <f>IF(INDEX(U:U,124)="","",INDEX(U:U,124))</f>
        <v/>
      </c>
      <c r="AJ124" s="105" t="str">
        <f>IF(INDEX(W:W,124)="","",INDEX(W:W,124))</f>
        <v/>
      </c>
      <c r="AK124" s="105" t="str">
        <f>IF(INDEX(Z:Z,124)="","",INDEX(Z:Z,124))</f>
        <v/>
      </c>
      <c r="AL124" s="105" t="str">
        <f>IF(INDEX(AB:AB,124)="","",INDEX(AB:AB,124))</f>
        <v/>
      </c>
    </row>
    <row r="125" spans="1:38" ht="22.5" customHeight="1" x14ac:dyDescent="0.45">
      <c r="A125" s="177"/>
      <c r="B125" s="57">
        <v>52</v>
      </c>
      <c r="C125" s="44" t="str">
        <f t="shared" si="25"/>
        <v/>
      </c>
      <c r="D125" s="45" t="str">
        <f t="shared" si="26"/>
        <v/>
      </c>
      <c r="E125" s="151" t="str">
        <f t="shared" si="27"/>
        <v/>
      </c>
      <c r="F125" s="44" t="str">
        <f t="shared" si="28"/>
        <v/>
      </c>
      <c r="G125" s="115" t="str">
        <f t="shared" si="29"/>
        <v/>
      </c>
      <c r="H125" s="115" t="str">
        <f t="shared" si="30"/>
        <v/>
      </c>
      <c r="I125" s="46" t="str">
        <f t="shared" si="31"/>
        <v/>
      </c>
      <c r="J125" s="47" t="s">
        <v>59</v>
      </c>
      <c r="K125" s="48" t="str">
        <f>IF(INDEX(C:C,125)="","",IF(INDEX(D:D,125)="X",M$16,H$16))</f>
        <v/>
      </c>
      <c r="L125" s="49"/>
      <c r="M125" s="50" t="str">
        <f t="shared" si="34"/>
        <v/>
      </c>
      <c r="N125" s="47" t="s">
        <v>59</v>
      </c>
      <c r="O125" s="180"/>
      <c r="P125" s="24"/>
      <c r="Q125" s="51"/>
      <c r="R125" s="21"/>
      <c r="S125" s="51"/>
      <c r="T125" s="90"/>
      <c r="U125" s="21"/>
      <c r="V125" s="51"/>
      <c r="W125" s="21"/>
      <c r="X125" s="51"/>
      <c r="Y125" s="51"/>
      <c r="Z125" s="21"/>
      <c r="AA125" s="51"/>
      <c r="AB125" s="19"/>
      <c r="AC125" s="25" t="str">
        <f t="shared" si="32"/>
        <v/>
      </c>
      <c r="AD125" s="224"/>
      <c r="AE125" s="103" t="str">
        <f t="shared" si="33"/>
        <v/>
      </c>
      <c r="AF125" s="104" t="str">
        <f>IF(INDEX(P:P,125)="","",INDEX(P:P,125))</f>
        <v/>
      </c>
      <c r="AG125" s="105" t="str">
        <f>IF(INDEX(R:R,125)="","",INDEX(R:R,125))</f>
        <v/>
      </c>
      <c r="AH125" s="105" t="str">
        <f>IF(INDEX(T:T,125)="","",INDEX(T:T,125))</f>
        <v/>
      </c>
      <c r="AI125" s="105" t="str">
        <f>IF(INDEX(U:U,125)="","",INDEX(U:U,125))</f>
        <v/>
      </c>
      <c r="AJ125" s="105" t="str">
        <f>IF(INDEX(W:W,125)="","",INDEX(W:W,125))</f>
        <v/>
      </c>
      <c r="AK125" s="105" t="str">
        <f>IF(INDEX(Z:Z,125)="","",INDEX(Z:Z,125))</f>
        <v/>
      </c>
      <c r="AL125" s="105" t="str">
        <f>IF(INDEX(AB:AB,125)="","",INDEX(AB:AB,125))</f>
        <v/>
      </c>
    </row>
    <row r="126" spans="1:38" ht="22.5" customHeight="1" x14ac:dyDescent="0.45">
      <c r="A126" s="177"/>
      <c r="B126" s="57">
        <v>53</v>
      </c>
      <c r="C126" s="44" t="str">
        <f t="shared" si="25"/>
        <v/>
      </c>
      <c r="D126" s="45" t="str">
        <f t="shared" si="26"/>
        <v/>
      </c>
      <c r="E126" s="151" t="str">
        <f t="shared" si="27"/>
        <v/>
      </c>
      <c r="F126" s="44" t="str">
        <f t="shared" si="28"/>
        <v/>
      </c>
      <c r="G126" s="115" t="str">
        <f t="shared" si="29"/>
        <v/>
      </c>
      <c r="H126" s="115" t="str">
        <f t="shared" si="30"/>
        <v/>
      </c>
      <c r="I126" s="46" t="str">
        <f t="shared" si="31"/>
        <v/>
      </c>
      <c r="J126" s="47" t="s">
        <v>59</v>
      </c>
      <c r="K126" s="48" t="str">
        <f>IF(INDEX(C:C,126)="","",IF(INDEX(D:D,126)="X",M$16,H$16))</f>
        <v/>
      </c>
      <c r="L126" s="49"/>
      <c r="M126" s="50" t="str">
        <f t="shared" si="34"/>
        <v/>
      </c>
      <c r="N126" s="47" t="s">
        <v>59</v>
      </c>
      <c r="O126" s="180"/>
      <c r="P126" s="24"/>
      <c r="Q126" s="51"/>
      <c r="R126" s="21"/>
      <c r="S126" s="51"/>
      <c r="T126" s="90"/>
      <c r="U126" s="21"/>
      <c r="V126" s="51"/>
      <c r="W126" s="21"/>
      <c r="X126" s="51"/>
      <c r="Y126" s="51"/>
      <c r="Z126" s="21"/>
      <c r="AA126" s="51"/>
      <c r="AB126" s="19"/>
      <c r="AC126" s="25" t="str">
        <f t="shared" si="32"/>
        <v/>
      </c>
      <c r="AD126" s="224"/>
      <c r="AE126" s="103" t="str">
        <f t="shared" si="33"/>
        <v/>
      </c>
      <c r="AF126" s="104" t="str">
        <f>IF(INDEX(P:P,126)="","",INDEX(P:P,126))</f>
        <v/>
      </c>
      <c r="AG126" s="105" t="str">
        <f>IF(INDEX(R:R,126)="","",INDEX(R:R,126))</f>
        <v/>
      </c>
      <c r="AH126" s="105" t="str">
        <f>IF(INDEX(T:T,126)="","",INDEX(T:T,126))</f>
        <v/>
      </c>
      <c r="AI126" s="105" t="str">
        <f>IF(INDEX(U:U,126)="","",INDEX(U:U,126))</f>
        <v/>
      </c>
      <c r="AJ126" s="105" t="str">
        <f>IF(INDEX(W:W,126)="","",INDEX(W:W,126))</f>
        <v/>
      </c>
      <c r="AK126" s="105" t="str">
        <f>IF(INDEX(Z:Z,126)="","",INDEX(Z:Z,126))</f>
        <v/>
      </c>
      <c r="AL126" s="105" t="str">
        <f>IF(INDEX(AB:AB,126)="","",INDEX(AB:AB,126))</f>
        <v/>
      </c>
    </row>
    <row r="127" spans="1:38" ht="22.5" customHeight="1" x14ac:dyDescent="0.45">
      <c r="A127" s="177"/>
      <c r="B127" s="57">
        <v>54</v>
      </c>
      <c r="C127" s="44" t="str">
        <f t="shared" si="25"/>
        <v/>
      </c>
      <c r="D127" s="45" t="str">
        <f t="shared" si="26"/>
        <v/>
      </c>
      <c r="E127" s="151" t="str">
        <f t="shared" si="27"/>
        <v/>
      </c>
      <c r="F127" s="44" t="str">
        <f t="shared" si="28"/>
        <v/>
      </c>
      <c r="G127" s="115" t="str">
        <f t="shared" si="29"/>
        <v/>
      </c>
      <c r="H127" s="115" t="str">
        <f t="shared" si="30"/>
        <v/>
      </c>
      <c r="I127" s="46" t="str">
        <f t="shared" si="31"/>
        <v/>
      </c>
      <c r="J127" s="47" t="s">
        <v>59</v>
      </c>
      <c r="K127" s="48" t="str">
        <f>IF(INDEX(C:C,127)="","",IF(INDEX(D:D,127)="X",M$16,H$16))</f>
        <v/>
      </c>
      <c r="L127" s="49"/>
      <c r="M127" s="50" t="str">
        <f t="shared" si="34"/>
        <v/>
      </c>
      <c r="N127" s="47" t="s">
        <v>59</v>
      </c>
      <c r="O127" s="180"/>
      <c r="P127" s="24"/>
      <c r="Q127" s="51"/>
      <c r="R127" s="21"/>
      <c r="S127" s="51"/>
      <c r="T127" s="90"/>
      <c r="U127" s="21"/>
      <c r="V127" s="51"/>
      <c r="W127" s="21"/>
      <c r="X127" s="51"/>
      <c r="Y127" s="51"/>
      <c r="Z127" s="21"/>
      <c r="AA127" s="51"/>
      <c r="AB127" s="19"/>
      <c r="AC127" s="25" t="str">
        <f t="shared" si="32"/>
        <v/>
      </c>
      <c r="AD127" s="224"/>
      <c r="AE127" s="103" t="str">
        <f t="shared" si="33"/>
        <v/>
      </c>
      <c r="AF127" s="104" t="str">
        <f>IF(INDEX(P:P,127)="","",INDEX(P:P,127))</f>
        <v/>
      </c>
      <c r="AG127" s="105" t="str">
        <f>IF(INDEX(R:R,127)="","",INDEX(R:R,127))</f>
        <v/>
      </c>
      <c r="AH127" s="105" t="str">
        <f>IF(INDEX(T:T,127)="","",INDEX(T:T,127))</f>
        <v/>
      </c>
      <c r="AI127" s="105" t="str">
        <f>IF(INDEX(U:U,127)="","",INDEX(U:U,127))</f>
        <v/>
      </c>
      <c r="AJ127" s="105" t="str">
        <f>IF(INDEX(W:W,127)="","",INDEX(W:W,127))</f>
        <v/>
      </c>
      <c r="AK127" s="105" t="str">
        <f>IF(INDEX(Z:Z,127)="","",INDEX(Z:Z,127))</f>
        <v/>
      </c>
      <c r="AL127" s="105" t="str">
        <f>IF(INDEX(AB:AB,127)="","",INDEX(AB:AB,127))</f>
        <v/>
      </c>
    </row>
    <row r="128" spans="1:38" ht="22.5" customHeight="1" thickBot="1" x14ac:dyDescent="0.5">
      <c r="A128" s="177"/>
      <c r="B128" s="57">
        <v>55</v>
      </c>
      <c r="C128" s="44" t="str">
        <f t="shared" si="25"/>
        <v/>
      </c>
      <c r="D128" s="45" t="str">
        <f t="shared" si="26"/>
        <v/>
      </c>
      <c r="E128" s="151" t="str">
        <f t="shared" si="27"/>
        <v/>
      </c>
      <c r="F128" s="44" t="str">
        <f t="shared" si="28"/>
        <v/>
      </c>
      <c r="G128" s="115" t="str">
        <f t="shared" si="29"/>
        <v/>
      </c>
      <c r="H128" s="115" t="str">
        <f t="shared" si="30"/>
        <v/>
      </c>
      <c r="I128" s="46" t="str">
        <f t="shared" si="31"/>
        <v/>
      </c>
      <c r="J128" s="47" t="s">
        <v>59</v>
      </c>
      <c r="K128" s="48" t="str">
        <f>IF(INDEX(C:C,128)="","",IF(INDEX(D:D,128)="X",M$16,H$16))</f>
        <v/>
      </c>
      <c r="L128" s="49"/>
      <c r="M128" s="50" t="str">
        <f t="shared" si="34"/>
        <v/>
      </c>
      <c r="N128" s="47" t="s">
        <v>59</v>
      </c>
      <c r="O128" s="180"/>
      <c r="P128" s="24"/>
      <c r="Q128" s="51"/>
      <c r="R128" s="21"/>
      <c r="S128" s="51"/>
      <c r="T128" s="90"/>
      <c r="U128" s="21"/>
      <c r="V128" s="51"/>
      <c r="W128" s="113"/>
      <c r="X128" s="51"/>
      <c r="Y128" s="51"/>
      <c r="Z128" s="113"/>
      <c r="AA128" s="51"/>
      <c r="AB128" s="19"/>
      <c r="AC128" s="25" t="str">
        <f t="shared" si="32"/>
        <v/>
      </c>
      <c r="AD128" s="224"/>
      <c r="AE128" s="103" t="str">
        <f t="shared" si="33"/>
        <v/>
      </c>
      <c r="AF128" s="104" t="str">
        <f>IF(INDEX(P:P,128)="","",INDEX(P:P,128))</f>
        <v/>
      </c>
      <c r="AG128" s="105" t="str">
        <f>IF(INDEX(R:R,128)="","",INDEX(R:R,128))</f>
        <v/>
      </c>
      <c r="AH128" s="105" t="str">
        <f>IF(INDEX(T:T,128)="","",INDEX(T:T,128))</f>
        <v/>
      </c>
      <c r="AI128" s="105" t="str">
        <f>IF(INDEX(U:U,128)="","",INDEX(U:U,128))</f>
        <v/>
      </c>
      <c r="AJ128" s="105" t="str">
        <f>IF(INDEX(W:W,128)="","",INDEX(W:W,128))</f>
        <v/>
      </c>
      <c r="AK128" s="105" t="str">
        <f>IF(INDEX(Z:Z,128)="","",INDEX(Z:Z,128))</f>
        <v/>
      </c>
      <c r="AL128" s="105" t="str">
        <f>IF(INDEX(AB:AB,128)="","",INDEX(AB:AB,128))</f>
        <v/>
      </c>
    </row>
    <row r="129" spans="1:38" ht="22.5" customHeight="1" thickBot="1" x14ac:dyDescent="0.25">
      <c r="A129" s="177"/>
      <c r="B129" s="55">
        <v>56</v>
      </c>
      <c r="C129" s="158" t="str">
        <f>IF(B$99="","","Festzusetzender Steuerbetrag, Summe Spalte 9, Zeilen 41 - 55, bitte Betrag eintragen")</f>
        <v/>
      </c>
      <c r="D129" s="159"/>
      <c r="E129" s="159"/>
      <c r="F129" s="159"/>
      <c r="G129" s="159"/>
      <c r="H129" s="159"/>
      <c r="I129" s="234"/>
      <c r="J129" s="234"/>
      <c r="K129" s="235"/>
      <c r="L129" s="52" t="str">
        <f>IF(L114="","",SUM(L114:N128))</f>
        <v/>
      </c>
      <c r="M129" s="53" t="str">
        <f>IF(AND(AF115="",AF116="",AF117="",AF118="",AF119="",AF120="",AF121="",AF122="",AF123="",AF124="",AF125="",AF126="",AF127="",AF128="",B99=""),"",SUM(M114:M128))</f>
        <v/>
      </c>
      <c r="N129" s="54" t="s">
        <v>59</v>
      </c>
      <c r="O129" s="179"/>
      <c r="P129" s="193" t="s">
        <v>106</v>
      </c>
      <c r="Q129" s="193"/>
      <c r="R129" s="193"/>
      <c r="S129" s="193"/>
      <c r="T129" s="193"/>
      <c r="U129" s="193"/>
      <c r="V129" s="193"/>
      <c r="W129" s="193"/>
      <c r="X129" s="193"/>
      <c r="Y129" s="193"/>
      <c r="Z129" s="193"/>
      <c r="AA129" s="194"/>
      <c r="AB129" s="26">
        <f>AL129</f>
        <v>0</v>
      </c>
      <c r="AC129" s="26">
        <f>SUM(AC24:AC128)</f>
        <v>0</v>
      </c>
      <c r="AD129" s="224"/>
      <c r="AE129" s="103">
        <f>SUM(AE24:AE128)</f>
        <v>0</v>
      </c>
      <c r="AF129" s="104"/>
      <c r="AG129" s="108"/>
      <c r="AH129" s="108"/>
      <c r="AI129" s="108"/>
      <c r="AJ129" s="108"/>
      <c r="AK129" s="108"/>
      <c r="AL129" s="109">
        <f>SUM(AL24:AL128)</f>
        <v>0</v>
      </c>
    </row>
    <row r="130" spans="1:38" ht="18" customHeight="1" x14ac:dyDescent="0.2">
      <c r="A130" s="176"/>
      <c r="B130" s="27"/>
      <c r="C130" s="154" t="str">
        <f>IF(B$99="","",AF130)</f>
        <v/>
      </c>
      <c r="D130" s="154"/>
      <c r="E130" s="154"/>
      <c r="F130" s="154"/>
      <c r="G130" s="154"/>
      <c r="H130" s="156" t="str">
        <f>IF('ZusStell alle AufstOrte'!B31="",AG130,AG131)</f>
        <v>Unterschrift bitte auf Blatt "Zusammenstellung" Seite 2!</v>
      </c>
      <c r="I130" s="156"/>
      <c r="J130" s="156"/>
      <c r="K130" s="156"/>
      <c r="L130" s="156"/>
      <c r="M130" s="156"/>
      <c r="N130" s="156"/>
      <c r="O130" s="179"/>
      <c r="P130" s="202" t="s">
        <v>109</v>
      </c>
      <c r="Q130" s="202"/>
      <c r="R130" s="202"/>
      <c r="S130" s="202"/>
      <c r="T130" s="202"/>
      <c r="U130" s="202"/>
      <c r="V130" s="202"/>
      <c r="W130" s="202"/>
      <c r="X130" s="202"/>
      <c r="Y130" s="202"/>
      <c r="Z130" s="202"/>
      <c r="AA130" s="202"/>
      <c r="AB130" s="202"/>
      <c r="AC130" s="202"/>
      <c r="AD130" s="178"/>
      <c r="AE130" s="110"/>
      <c r="AF130" s="104" t="s">
        <v>65</v>
      </c>
      <c r="AG130" s="105" t="s">
        <v>91</v>
      </c>
    </row>
    <row r="131" spans="1:38" ht="24.75" customHeight="1" x14ac:dyDescent="0.2">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11"/>
      <c r="AF131" s="104"/>
      <c r="AG131" s="105" t="s">
        <v>92</v>
      </c>
    </row>
    <row r="132" spans="1:38" ht="12.75" hidden="1" customHeight="1" x14ac:dyDescent="0.2">
      <c r="A132" s="21"/>
      <c r="B132" s="21"/>
      <c r="C132" s="21"/>
      <c r="D132" s="22"/>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112"/>
    </row>
    <row r="133" spans="1:38" ht="15" hidden="1" customHeight="1" x14ac:dyDescent="0.2"/>
  </sheetData>
  <sheetProtection algorithmName="SHA-512" hashValue="v5iwoet2uJ+zZ00Co0Ic5vYJE4MxxEwjKTTO2a1uAxQFUnRG6L5pf+6cDMD9WBZsoFl6vPKMRbox4b+S5Dsq9w==" saltValue="Dh26CL3uf2BgR9xDDSHh4w==" spinCount="100000" sheet="1" selectLockedCells="1"/>
  <mergeCells count="262">
    <mergeCell ref="P66:AC70"/>
    <mergeCell ref="P72:AC74"/>
    <mergeCell ref="B40:D40"/>
    <mergeCell ref="B41:D41"/>
    <mergeCell ref="E40:N40"/>
    <mergeCell ref="I82:K82"/>
    <mergeCell ref="I97:K97"/>
    <mergeCell ref="I100:J101"/>
    <mergeCell ref="K100:L101"/>
    <mergeCell ref="M100:N101"/>
    <mergeCell ref="L48:N48"/>
    <mergeCell ref="L49:M49"/>
    <mergeCell ref="L46:N46"/>
    <mergeCell ref="L44:N44"/>
    <mergeCell ref="B70:N70"/>
    <mergeCell ref="E71:G71"/>
    <mergeCell ref="B68:D68"/>
    <mergeCell ref="I68:J69"/>
    <mergeCell ref="P45:P48"/>
    <mergeCell ref="Q45:S45"/>
    <mergeCell ref="T45:T48"/>
    <mergeCell ref="V45:X48"/>
    <mergeCell ref="Q46:S46"/>
    <mergeCell ref="Q47:S47"/>
    <mergeCell ref="H130:N130"/>
    <mergeCell ref="E113:F113"/>
    <mergeCell ref="L113:M113"/>
    <mergeCell ref="I109:J112"/>
    <mergeCell ref="L110:N110"/>
    <mergeCell ref="L109:N109"/>
    <mergeCell ref="L111:N111"/>
    <mergeCell ref="L112:N112"/>
    <mergeCell ref="C129:H129"/>
    <mergeCell ref="I129:K129"/>
    <mergeCell ref="I114:K114"/>
    <mergeCell ref="E109:E112"/>
    <mergeCell ref="C109:C112"/>
    <mergeCell ref="B107:D107"/>
    <mergeCell ref="B109:B112"/>
    <mergeCell ref="E107:N107"/>
    <mergeCell ref="I108:J108"/>
    <mergeCell ref="L108:N108"/>
    <mergeCell ref="K103:N103"/>
    <mergeCell ref="B1:N1"/>
    <mergeCell ref="I2:N2"/>
    <mergeCell ref="I3:N3"/>
    <mergeCell ref="I4:N5"/>
    <mergeCell ref="B2:D5"/>
    <mergeCell ref="E2:H2"/>
    <mergeCell ref="K6:N6"/>
    <mergeCell ref="E15:N15"/>
    <mergeCell ref="H11:N11"/>
    <mergeCell ref="I8:J8"/>
    <mergeCell ref="H10:N10"/>
    <mergeCell ref="H9:N9"/>
    <mergeCell ref="E9:G9"/>
    <mergeCell ref="K8:L8"/>
    <mergeCell ref="M8:N8"/>
    <mergeCell ref="G8:H8"/>
    <mergeCell ref="E8:F8"/>
    <mergeCell ref="B6:D6"/>
    <mergeCell ref="B77:B80"/>
    <mergeCell ref="C77:C80"/>
    <mergeCell ref="M74:N74"/>
    <mergeCell ref="B71:D71"/>
    <mergeCell ref="E75:N75"/>
    <mergeCell ref="H32:N32"/>
    <mergeCell ref="L18:N18"/>
    <mergeCell ref="L22:N22"/>
    <mergeCell ref="L21:N21"/>
    <mergeCell ref="I31:K31"/>
    <mergeCell ref="L23:M23"/>
    <mergeCell ref="L20:N20"/>
    <mergeCell ref="I19:J22"/>
    <mergeCell ref="I18:J18"/>
    <mergeCell ref="B106:D106"/>
    <mergeCell ref="E105:N105"/>
    <mergeCell ref="M106:N106"/>
    <mergeCell ref="G100:H101"/>
    <mergeCell ref="B101:D101"/>
    <mergeCell ref="B103:D103"/>
    <mergeCell ref="B102:N102"/>
    <mergeCell ref="B105:D105"/>
    <mergeCell ref="E100:F101"/>
    <mergeCell ref="B104:D104"/>
    <mergeCell ref="H12:N12"/>
    <mergeCell ref="H13:N13"/>
    <mergeCell ref="E19:E22"/>
    <mergeCell ref="E104:N104"/>
    <mergeCell ref="I103:J103"/>
    <mergeCell ref="E72:N72"/>
    <mergeCell ref="E77:E80"/>
    <mergeCell ref="I77:J80"/>
    <mergeCell ref="I76:J76"/>
    <mergeCell ref="L80:N80"/>
    <mergeCell ref="M36:N37"/>
    <mergeCell ref="I39:J39"/>
    <mergeCell ref="E39:G39"/>
    <mergeCell ref="I36:J37"/>
    <mergeCell ref="K39:N39"/>
    <mergeCell ref="K36:L37"/>
    <mergeCell ref="B38:N38"/>
    <mergeCell ref="B36:D36"/>
    <mergeCell ref="B42:D42"/>
    <mergeCell ref="B45:B48"/>
    <mergeCell ref="C45:C48"/>
    <mergeCell ref="B35:N35"/>
    <mergeCell ref="B39:D39"/>
    <mergeCell ref="B37:D37"/>
    <mergeCell ref="H14:N14"/>
    <mergeCell ref="L77:N77"/>
    <mergeCell ref="L79:N79"/>
    <mergeCell ref="L78:N78"/>
    <mergeCell ref="L76:N76"/>
    <mergeCell ref="B33:N33"/>
    <mergeCell ref="B34:N34"/>
    <mergeCell ref="I65:K65"/>
    <mergeCell ref="M42:N42"/>
    <mergeCell ref="L45:N45"/>
    <mergeCell ref="L47:N47"/>
    <mergeCell ref="E45:E48"/>
    <mergeCell ref="I44:J44"/>
    <mergeCell ref="I50:K50"/>
    <mergeCell ref="E49:F49"/>
    <mergeCell ref="I45:J48"/>
    <mergeCell ref="G36:H37"/>
    <mergeCell ref="E41:N41"/>
    <mergeCell ref="B72:D72"/>
    <mergeCell ref="E73:N73"/>
    <mergeCell ref="I71:J71"/>
    <mergeCell ref="B73:D73"/>
    <mergeCell ref="B74:D74"/>
    <mergeCell ref="K71:N71"/>
    <mergeCell ref="B7:D8"/>
    <mergeCell ref="E10:G10"/>
    <mergeCell ref="E14:G14"/>
    <mergeCell ref="E12:G12"/>
    <mergeCell ref="E11:G11"/>
    <mergeCell ref="E7:F7"/>
    <mergeCell ref="B9:D9"/>
    <mergeCell ref="B10:D12"/>
    <mergeCell ref="B13:D13"/>
    <mergeCell ref="B14:D14"/>
    <mergeCell ref="E13:G13"/>
    <mergeCell ref="Q48:S48"/>
    <mergeCell ref="P40:AC42"/>
    <mergeCell ref="Q19:S19"/>
    <mergeCell ref="T19:T22"/>
    <mergeCell ref="V19:X22"/>
    <mergeCell ref="Y19:AA19"/>
    <mergeCell ref="Q20:S20"/>
    <mergeCell ref="P32:AC38"/>
    <mergeCell ref="Y45:AA45"/>
    <mergeCell ref="Y46:AA46"/>
    <mergeCell ref="Y47:AA47"/>
    <mergeCell ref="Y48:AA48"/>
    <mergeCell ref="Q23:S23"/>
    <mergeCell ref="T23:U23"/>
    <mergeCell ref="V23:X23"/>
    <mergeCell ref="Y23:AA23"/>
    <mergeCell ref="P1:AC1"/>
    <mergeCell ref="Y109:AA109"/>
    <mergeCell ref="Q110:S110"/>
    <mergeCell ref="P104:AC106"/>
    <mergeCell ref="P2:AC3"/>
    <mergeCell ref="Y80:AA80"/>
    <mergeCell ref="T49:U49"/>
    <mergeCell ref="V49:X49"/>
    <mergeCell ref="Y49:AA49"/>
    <mergeCell ref="P76:AC76"/>
    <mergeCell ref="Q81:S81"/>
    <mergeCell ref="T81:U81"/>
    <mergeCell ref="V81:X81"/>
    <mergeCell ref="Y81:AA81"/>
    <mergeCell ref="P77:P80"/>
    <mergeCell ref="Q77:S77"/>
    <mergeCell ref="T77:T80"/>
    <mergeCell ref="V77:X80"/>
    <mergeCell ref="Y77:AA77"/>
    <mergeCell ref="Q78:S78"/>
    <mergeCell ref="Y78:AA78"/>
    <mergeCell ref="Q79:S79"/>
    <mergeCell ref="Y79:AA79"/>
    <mergeCell ref="Q80:S80"/>
    <mergeCell ref="P4:AC5"/>
    <mergeCell ref="P31:T31"/>
    <mergeCell ref="Y20:AA20"/>
    <mergeCell ref="Q21:S21"/>
    <mergeCell ref="Y21:AA21"/>
    <mergeCell ref="Q22:S22"/>
    <mergeCell ref="Y22:AA22"/>
    <mergeCell ref="P19:P22"/>
    <mergeCell ref="P6:AC8"/>
    <mergeCell ref="P10:AC12"/>
    <mergeCell ref="P14:AC18"/>
    <mergeCell ref="A131:AD131"/>
    <mergeCell ref="P65:T65"/>
    <mergeCell ref="P97:T97"/>
    <mergeCell ref="P129:AA129"/>
    <mergeCell ref="Y110:AA110"/>
    <mergeCell ref="Q111:S111"/>
    <mergeCell ref="P108:AC108"/>
    <mergeCell ref="E74:F74"/>
    <mergeCell ref="E106:F106"/>
    <mergeCell ref="P109:P112"/>
    <mergeCell ref="P130:AC130"/>
    <mergeCell ref="Y112:AA112"/>
    <mergeCell ref="Q113:S113"/>
    <mergeCell ref="T113:U113"/>
    <mergeCell ref="V113:X113"/>
    <mergeCell ref="Y113:AA113"/>
    <mergeCell ref="Q109:S109"/>
    <mergeCell ref="T109:T112"/>
    <mergeCell ref="V109:X112"/>
    <mergeCell ref="Q112:S112"/>
    <mergeCell ref="P98:AC102"/>
    <mergeCell ref="Y111:AA111"/>
    <mergeCell ref="AD1:AD130"/>
    <mergeCell ref="Q49:S49"/>
    <mergeCell ref="A1:A33"/>
    <mergeCell ref="A34:A130"/>
    <mergeCell ref="O1:O130"/>
    <mergeCell ref="E4:H6"/>
    <mergeCell ref="G19:G22"/>
    <mergeCell ref="G45:G48"/>
    <mergeCell ref="G77:G80"/>
    <mergeCell ref="G109:G112"/>
    <mergeCell ref="E42:F42"/>
    <mergeCell ref="C130:G130"/>
    <mergeCell ref="C98:G98"/>
    <mergeCell ref="B99:N99"/>
    <mergeCell ref="B100:D100"/>
    <mergeCell ref="E103:G103"/>
    <mergeCell ref="H98:N98"/>
    <mergeCell ref="L81:M81"/>
    <mergeCell ref="E68:F69"/>
    <mergeCell ref="G68:H69"/>
    <mergeCell ref="B69:D69"/>
    <mergeCell ref="M68:N69"/>
    <mergeCell ref="K68:L69"/>
    <mergeCell ref="C97:H97"/>
    <mergeCell ref="E81:F81"/>
    <mergeCell ref="B75:D75"/>
    <mergeCell ref="B15:D15"/>
    <mergeCell ref="C66:G66"/>
    <mergeCell ref="B67:N67"/>
    <mergeCell ref="H66:N66"/>
    <mergeCell ref="B16:D16"/>
    <mergeCell ref="C65:H65"/>
    <mergeCell ref="B43:D43"/>
    <mergeCell ref="E43:N43"/>
    <mergeCell ref="C31:H31"/>
    <mergeCell ref="B19:B22"/>
    <mergeCell ref="L19:N19"/>
    <mergeCell ref="C19:C22"/>
    <mergeCell ref="E16:F16"/>
    <mergeCell ref="E17:N17"/>
    <mergeCell ref="B17:D17"/>
    <mergeCell ref="M16:N16"/>
    <mergeCell ref="E23:F23"/>
    <mergeCell ref="E36:F37"/>
    <mergeCell ref="C32:G32"/>
  </mergeCells>
  <phoneticPr fontId="0" type="noConversion"/>
  <conditionalFormatting sqref="M24:M30 AC24:AC30 M50:M64 AC51:AC64 M82:M96 AC83:AC96 M114:M128 AC115:AC128">
    <cfRule type="expression" dxfId="10" priority="1" stopIfTrue="1">
      <formula>OR($M24="Aufstellungsort!",$M24="Name Aufsteller!")</formula>
    </cfRule>
    <cfRule type="expression" dxfId="9" priority="2" stopIfTrue="1">
      <formula>$M24="Name Gerät!"</formula>
    </cfRule>
    <cfRule type="expression" dxfId="8" priority="3" stopIfTrue="1">
      <formula>$M24="Betrag, EUR!"</formula>
    </cfRule>
  </conditionalFormatting>
  <dataValidations xWindow="925" yWindow="426" count="1">
    <dataValidation type="whole" operator="greaterThanOrEqual" allowBlank="1" showInputMessage="1" showErrorMessage="1" promptTitle="Nur Ganzzahlen eingeben." prompt="Bitte geben Sie nur abgerundete ganze Zahlen ein (ohne Nachkommastellen)." sqref="I51:I64 I24:I30 I83:I96 I115:I128" xr:uid="{00000000-0002-0000-0200-000000000000}">
      <formula1>-10000</formula1>
    </dataValidation>
  </dataValidations>
  <pageMargins left="0.31496062992125984" right="0.19685039370078741" top="0.19685039370078741" bottom="0" header="0.19685039370078741" footer="0.19685039370078741"/>
  <pageSetup paperSize="9" scale="95"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dimension ref="A1:AM133"/>
  <sheetViews>
    <sheetView showRowColHeaders="0" showOutlineSymbols="0" topLeftCell="A20" zoomScaleNormal="100" workbookViewId="0">
      <selection activeCell="P51" sqref="P51"/>
    </sheetView>
  </sheetViews>
  <sheetFormatPr baseColWidth="10" defaultColWidth="0" defaultRowHeight="15" zeroHeight="1" x14ac:dyDescent="0.2"/>
  <cols>
    <col min="1" max="1" width="5.42578125" style="20" customWidth="1"/>
    <col min="2" max="2" width="4.5703125" style="20" customWidth="1"/>
    <col min="3" max="3" width="27.7109375" style="20" customWidth="1"/>
    <col min="4" max="4" width="5.5703125" style="23" customWidth="1"/>
    <col min="5" max="5" width="18.7109375" style="20" customWidth="1"/>
    <col min="6" max="6" width="10.85546875" style="20" customWidth="1"/>
    <col min="7" max="8" width="15.85546875" style="20" customWidth="1"/>
    <col min="9" max="9" width="13.28515625" style="20" customWidth="1"/>
    <col min="10" max="10" width="3.140625" style="20" customWidth="1"/>
    <col min="11" max="11" width="6.140625" style="20" customWidth="1"/>
    <col min="12" max="12" width="7.140625" style="20" customWidth="1"/>
    <col min="13" max="13" width="12" style="20" customWidth="1"/>
    <col min="14" max="14" width="3.140625" style="20" customWidth="1"/>
    <col min="15" max="15" width="5.42578125" style="20" customWidth="1"/>
    <col min="16" max="16" width="27.7109375" style="20" customWidth="1"/>
    <col min="17" max="17" width="1.85546875" style="20" customWidth="1"/>
    <col min="18" max="18" width="2.28515625" style="20" customWidth="1"/>
    <col min="19" max="19" width="1.85546875" style="20" customWidth="1"/>
    <col min="20" max="20" width="18.7109375" style="20" customWidth="1"/>
    <col min="21" max="21" width="10.85546875" style="20" customWidth="1"/>
    <col min="22" max="22" width="1.85546875" style="20" customWidth="1"/>
    <col min="23" max="23" width="12.7109375" style="20" customWidth="1"/>
    <col min="24" max="25" width="1.85546875" style="20" customWidth="1"/>
    <col min="26" max="26" width="12.7109375" style="20" customWidth="1"/>
    <col min="27" max="27" width="1.85546875" style="20" customWidth="1"/>
    <col min="28" max="28" width="16" style="20" customWidth="1"/>
    <col min="29" max="29" width="19.7109375" style="20" customWidth="1"/>
    <col min="30" max="30" width="5.42578125" style="20" customWidth="1"/>
    <col min="31" max="31" width="14.7109375" style="105" hidden="1" customWidth="1"/>
    <col min="32" max="32" width="0" style="105" hidden="1" customWidth="1"/>
    <col min="33" max="33" width="6.140625" style="105" hidden="1" customWidth="1"/>
    <col min="34" max="34" width="21.140625" style="105" hidden="1" customWidth="1"/>
    <col min="35" max="35" width="0" style="105" hidden="1" customWidth="1"/>
    <col min="36" max="36" width="17.28515625" style="105" hidden="1" customWidth="1"/>
    <col min="37" max="37" width="17.140625" style="105" hidden="1" customWidth="1"/>
    <col min="38" max="16384" width="0" style="105" hidden="1"/>
  </cols>
  <sheetData>
    <row r="1" spans="1:32" ht="13.5" customHeight="1" x14ac:dyDescent="0.2">
      <c r="A1" s="174" t="s">
        <v>93</v>
      </c>
      <c r="B1" s="250" t="s">
        <v>0</v>
      </c>
      <c r="C1" s="250"/>
      <c r="D1" s="250"/>
      <c r="E1" s="250"/>
      <c r="F1" s="250"/>
      <c r="G1" s="250"/>
      <c r="H1" s="250"/>
      <c r="I1" s="250"/>
      <c r="J1" s="250"/>
      <c r="K1" s="250"/>
      <c r="L1" s="250"/>
      <c r="M1" s="250"/>
      <c r="N1" s="250"/>
      <c r="O1" s="178"/>
      <c r="P1" s="176"/>
      <c r="Q1" s="176"/>
      <c r="R1" s="176"/>
      <c r="S1" s="176"/>
      <c r="T1" s="176"/>
      <c r="U1" s="176"/>
      <c r="V1" s="176"/>
      <c r="W1" s="176"/>
      <c r="X1" s="176"/>
      <c r="Y1" s="176"/>
      <c r="Z1" s="176"/>
      <c r="AA1" s="176"/>
      <c r="AB1" s="176"/>
      <c r="AC1" s="176"/>
      <c r="AD1" s="223"/>
      <c r="AE1" s="103"/>
      <c r="AF1" s="104"/>
    </row>
    <row r="2" spans="1:32" ht="34.5" customHeight="1" x14ac:dyDescent="0.2">
      <c r="A2" s="174"/>
      <c r="B2" s="181"/>
      <c r="C2" s="181"/>
      <c r="D2" s="181"/>
      <c r="E2" s="181"/>
      <c r="F2" s="181"/>
      <c r="G2" s="181"/>
      <c r="H2" s="181"/>
      <c r="I2" s="157"/>
      <c r="J2" s="157"/>
      <c r="K2" s="157"/>
      <c r="L2" s="157"/>
      <c r="M2" s="157"/>
      <c r="N2" s="157"/>
      <c r="O2" s="176"/>
      <c r="P2" s="228" t="s">
        <v>110</v>
      </c>
      <c r="Q2" s="228"/>
      <c r="R2" s="228"/>
      <c r="S2" s="228"/>
      <c r="T2" s="228"/>
      <c r="U2" s="228"/>
      <c r="V2" s="228"/>
      <c r="W2" s="228"/>
      <c r="X2" s="228"/>
      <c r="Y2" s="228"/>
      <c r="Z2" s="228"/>
      <c r="AA2" s="228"/>
      <c r="AB2" s="228"/>
      <c r="AC2" s="228"/>
      <c r="AD2" s="223"/>
      <c r="AE2" s="103"/>
      <c r="AF2" s="104"/>
    </row>
    <row r="3" spans="1:32" ht="13.5" customHeight="1" x14ac:dyDescent="0.2">
      <c r="A3" s="174"/>
      <c r="B3" s="181"/>
      <c r="C3" s="181"/>
      <c r="D3" s="181"/>
      <c r="E3" s="28"/>
      <c r="F3" s="27"/>
      <c r="G3" s="27"/>
      <c r="H3" s="28"/>
      <c r="I3" s="230" t="s">
        <v>1</v>
      </c>
      <c r="J3" s="230"/>
      <c r="K3" s="230"/>
      <c r="L3" s="230"/>
      <c r="M3" s="230"/>
      <c r="N3" s="230"/>
      <c r="O3" s="176"/>
      <c r="P3" s="228"/>
      <c r="Q3" s="228"/>
      <c r="R3" s="228"/>
      <c r="S3" s="228"/>
      <c r="T3" s="228"/>
      <c r="U3" s="228"/>
      <c r="V3" s="228"/>
      <c r="W3" s="228"/>
      <c r="X3" s="228"/>
      <c r="Y3" s="228"/>
      <c r="Z3" s="228"/>
      <c r="AA3" s="228"/>
      <c r="AB3" s="228"/>
      <c r="AC3" s="228"/>
      <c r="AD3" s="223"/>
      <c r="AE3" s="103"/>
      <c r="AF3" s="104"/>
    </row>
    <row r="4" spans="1:32" ht="19.5" customHeight="1" x14ac:dyDescent="0.2">
      <c r="A4" s="174"/>
      <c r="B4" s="181"/>
      <c r="C4" s="181"/>
      <c r="D4" s="181"/>
      <c r="E4" s="181"/>
      <c r="F4" s="181"/>
      <c r="G4" s="181"/>
      <c r="H4" s="181"/>
      <c r="I4" s="230" t="s">
        <v>2</v>
      </c>
      <c r="J4" s="230"/>
      <c r="K4" s="230"/>
      <c r="L4" s="230"/>
      <c r="M4" s="230"/>
      <c r="N4" s="230"/>
      <c r="O4" s="176"/>
      <c r="P4" s="192" t="s">
        <v>107</v>
      </c>
      <c r="Q4" s="192"/>
      <c r="R4" s="192"/>
      <c r="S4" s="192"/>
      <c r="T4" s="192"/>
      <c r="U4" s="192"/>
      <c r="V4" s="192"/>
      <c r="W4" s="192"/>
      <c r="X4" s="192"/>
      <c r="Y4" s="192"/>
      <c r="Z4" s="192"/>
      <c r="AA4" s="192"/>
      <c r="AB4" s="192"/>
      <c r="AC4" s="192"/>
      <c r="AD4" s="223"/>
      <c r="AE4" s="103"/>
      <c r="AF4" s="104"/>
    </row>
    <row r="5" spans="1:32" ht="13.5" customHeight="1" x14ac:dyDescent="0.2">
      <c r="A5" s="174"/>
      <c r="B5" s="181"/>
      <c r="C5" s="181"/>
      <c r="D5" s="181"/>
      <c r="E5" s="181"/>
      <c r="F5" s="181"/>
      <c r="G5" s="181"/>
      <c r="H5" s="181"/>
      <c r="I5" s="230"/>
      <c r="J5" s="230"/>
      <c r="K5" s="230"/>
      <c r="L5" s="230"/>
      <c r="M5" s="230"/>
      <c r="N5" s="230"/>
      <c r="O5" s="176"/>
      <c r="P5" s="192"/>
      <c r="Q5" s="192"/>
      <c r="R5" s="192"/>
      <c r="S5" s="192"/>
      <c r="T5" s="192"/>
      <c r="U5" s="192"/>
      <c r="V5" s="192"/>
      <c r="W5" s="192"/>
      <c r="X5" s="192"/>
      <c r="Y5" s="192"/>
      <c r="Z5" s="192"/>
      <c r="AA5" s="192"/>
      <c r="AB5" s="192"/>
      <c r="AC5" s="192"/>
      <c r="AD5" s="223"/>
      <c r="AE5" s="103"/>
      <c r="AF5" s="104"/>
    </row>
    <row r="6" spans="1:32" ht="24.6" customHeight="1" x14ac:dyDescent="0.2">
      <c r="A6" s="174"/>
      <c r="B6" s="254" t="s">
        <v>33</v>
      </c>
      <c r="C6" s="254"/>
      <c r="D6" s="254"/>
      <c r="E6" s="181"/>
      <c r="F6" s="181"/>
      <c r="G6" s="181"/>
      <c r="H6" s="181"/>
      <c r="I6" s="27"/>
      <c r="J6" s="29" t="s">
        <v>3</v>
      </c>
      <c r="K6" s="246" t="str">
        <f>IF('ZusStell alle AufstOrte'!J6&gt;0,'ZusStell alle AufstOrte'!J6,"")</f>
        <v/>
      </c>
      <c r="L6" s="247"/>
      <c r="M6" s="247"/>
      <c r="N6" s="248"/>
      <c r="O6" s="176"/>
      <c r="P6" s="176"/>
      <c r="Q6" s="176"/>
      <c r="R6" s="176"/>
      <c r="S6" s="176"/>
      <c r="T6" s="176"/>
      <c r="U6" s="176"/>
      <c r="V6" s="176"/>
      <c r="W6" s="176"/>
      <c r="X6" s="176"/>
      <c r="Y6" s="176"/>
      <c r="Z6" s="176"/>
      <c r="AA6" s="176"/>
      <c r="AB6" s="176"/>
      <c r="AC6" s="176"/>
      <c r="AD6" s="223"/>
      <c r="AE6" s="103"/>
      <c r="AF6" s="104"/>
    </row>
    <row r="7" spans="1:32" ht="14.25" customHeight="1" x14ac:dyDescent="0.2">
      <c r="A7" s="174"/>
      <c r="B7" s="230" t="s">
        <v>4</v>
      </c>
      <c r="C7" s="230"/>
      <c r="D7" s="230"/>
      <c r="E7" s="181"/>
      <c r="F7" s="181"/>
      <c r="G7" s="28"/>
      <c r="H7" s="28"/>
      <c r="I7" s="28"/>
      <c r="J7" s="28"/>
      <c r="K7" s="28"/>
      <c r="L7" s="28"/>
      <c r="M7" s="28"/>
      <c r="N7" s="28"/>
      <c r="O7" s="176"/>
      <c r="P7" s="176"/>
      <c r="Q7" s="176"/>
      <c r="R7" s="176"/>
      <c r="S7" s="176"/>
      <c r="T7" s="176"/>
      <c r="U7" s="176"/>
      <c r="V7" s="176"/>
      <c r="W7" s="176"/>
      <c r="X7" s="176"/>
      <c r="Y7" s="176"/>
      <c r="Z7" s="176"/>
      <c r="AA7" s="176"/>
      <c r="AB7" s="176"/>
      <c r="AC7" s="176"/>
      <c r="AD7" s="223"/>
      <c r="AE7" s="103"/>
      <c r="AF7" s="104"/>
    </row>
    <row r="8" spans="1:32" ht="30.75" customHeight="1" x14ac:dyDescent="0.2">
      <c r="A8" s="174"/>
      <c r="B8" s="230"/>
      <c r="C8" s="230"/>
      <c r="D8" s="230"/>
      <c r="E8" s="173" t="s">
        <v>57</v>
      </c>
      <c r="F8" s="157"/>
      <c r="G8" s="251" t="str">
        <f>IF('ZusStell alle AufstOrte'!G8&gt;0,'ZusStell alle AufstOrte'!G8,"")</f>
        <v/>
      </c>
      <c r="H8" s="252"/>
      <c r="I8" s="249" t="s">
        <v>32</v>
      </c>
      <c r="J8" s="249"/>
      <c r="K8" s="251" t="str">
        <f>IF('ZusStell alle AufstOrte'!K8&gt;0,'ZusStell alle AufstOrte'!K8,"")</f>
        <v/>
      </c>
      <c r="L8" s="252"/>
      <c r="M8" s="253"/>
      <c r="N8" s="253"/>
      <c r="O8" s="176"/>
      <c r="P8" s="176"/>
      <c r="Q8" s="176"/>
      <c r="R8" s="176"/>
      <c r="S8" s="176"/>
      <c r="T8" s="176"/>
      <c r="U8" s="176"/>
      <c r="V8" s="176"/>
      <c r="W8" s="176"/>
      <c r="X8" s="176"/>
      <c r="Y8" s="176"/>
      <c r="Z8" s="176"/>
      <c r="AA8" s="176"/>
      <c r="AB8" s="176"/>
      <c r="AC8" s="176"/>
      <c r="AD8" s="223"/>
      <c r="AE8" s="103"/>
      <c r="AF8" s="104"/>
    </row>
    <row r="9" spans="1:32" ht="26.25" customHeight="1" x14ac:dyDescent="0.2">
      <c r="A9" s="174"/>
      <c r="B9" s="157" t="s">
        <v>34</v>
      </c>
      <c r="C9" s="157"/>
      <c r="D9" s="157"/>
      <c r="E9" s="185" t="str">
        <f>IF('ZusStell alle AufstOrte'!E9&gt;0,'ZusStell alle AufstOrte'!E9,"")</f>
        <v/>
      </c>
      <c r="F9" s="185"/>
      <c r="G9" s="185"/>
      <c r="H9" s="185" t="str">
        <f>IF('ZusStell alle AufstOrte'!H9&gt;0,'ZusStell alle AufstOrte'!H9,"")</f>
        <v/>
      </c>
      <c r="I9" s="185"/>
      <c r="J9" s="185"/>
      <c r="K9" s="185"/>
      <c r="L9" s="185"/>
      <c r="M9" s="185"/>
      <c r="N9" s="185"/>
      <c r="O9" s="176"/>
      <c r="P9" s="78"/>
      <c r="Q9" s="78"/>
      <c r="R9" s="78"/>
      <c r="S9" s="78"/>
      <c r="T9" s="78"/>
      <c r="U9" s="78"/>
      <c r="V9" s="78"/>
      <c r="W9" s="78"/>
      <c r="X9" s="78"/>
      <c r="Y9" s="78"/>
      <c r="Z9" s="78"/>
      <c r="AA9" s="78"/>
      <c r="AB9" s="78"/>
      <c r="AC9" s="78"/>
      <c r="AD9" s="223"/>
      <c r="AE9" s="103"/>
      <c r="AF9" s="104"/>
    </row>
    <row r="10" spans="1:32" ht="12" customHeight="1" x14ac:dyDescent="0.2">
      <c r="A10" s="174"/>
      <c r="B10" s="181"/>
      <c r="C10" s="181"/>
      <c r="D10" s="181"/>
      <c r="E10" s="231" t="s">
        <v>5</v>
      </c>
      <c r="F10" s="231"/>
      <c r="G10" s="231"/>
      <c r="H10" s="231" t="s">
        <v>6</v>
      </c>
      <c r="I10" s="231"/>
      <c r="J10" s="231"/>
      <c r="K10" s="231"/>
      <c r="L10" s="231"/>
      <c r="M10" s="231"/>
      <c r="N10" s="231"/>
      <c r="O10" s="176"/>
      <c r="P10" s="176"/>
      <c r="Q10" s="176"/>
      <c r="R10" s="176"/>
      <c r="S10" s="176"/>
      <c r="T10" s="176"/>
      <c r="U10" s="176"/>
      <c r="V10" s="176"/>
      <c r="W10" s="176"/>
      <c r="X10" s="176"/>
      <c r="Y10" s="176"/>
      <c r="Z10" s="176"/>
      <c r="AA10" s="176"/>
      <c r="AB10" s="176"/>
      <c r="AC10" s="176"/>
      <c r="AD10" s="223"/>
      <c r="AE10" s="103"/>
      <c r="AF10" s="104"/>
    </row>
    <row r="11" spans="1:32" ht="24" customHeight="1" x14ac:dyDescent="0.2">
      <c r="A11" s="174"/>
      <c r="B11" s="181"/>
      <c r="C11" s="181"/>
      <c r="D11" s="181"/>
      <c r="E11" s="185" t="str">
        <f>IF('ZusStell alle AufstOrte'!E11&gt;0,'ZusStell alle AufstOrte'!E11,"")</f>
        <v/>
      </c>
      <c r="F11" s="185"/>
      <c r="G11" s="185"/>
      <c r="H11" s="185" t="str">
        <f>IF('ZusStell alle AufstOrte'!H11&gt;0,'ZusStell alle AufstOrte'!H11,"")</f>
        <v/>
      </c>
      <c r="I11" s="185"/>
      <c r="J11" s="185"/>
      <c r="K11" s="185"/>
      <c r="L11" s="185"/>
      <c r="M11" s="185"/>
      <c r="N11" s="185"/>
      <c r="O11" s="176"/>
      <c r="P11" s="176"/>
      <c r="Q11" s="176"/>
      <c r="R11" s="176"/>
      <c r="S11" s="176"/>
      <c r="T11" s="176"/>
      <c r="U11" s="176"/>
      <c r="V11" s="176"/>
      <c r="W11" s="176"/>
      <c r="X11" s="176"/>
      <c r="Y11" s="176"/>
      <c r="Z11" s="176"/>
      <c r="AA11" s="176"/>
      <c r="AB11" s="176"/>
      <c r="AC11" s="176"/>
      <c r="AD11" s="223"/>
      <c r="AE11" s="103"/>
      <c r="AF11" s="104"/>
    </row>
    <row r="12" spans="1:32" ht="12" customHeight="1" x14ac:dyDescent="0.2">
      <c r="A12" s="174"/>
      <c r="B12" s="181"/>
      <c r="C12" s="181"/>
      <c r="D12" s="181"/>
      <c r="E12" s="231" t="s">
        <v>7</v>
      </c>
      <c r="F12" s="231"/>
      <c r="G12" s="231"/>
      <c r="H12" s="231" t="s">
        <v>8</v>
      </c>
      <c r="I12" s="231"/>
      <c r="J12" s="231"/>
      <c r="K12" s="231"/>
      <c r="L12" s="231"/>
      <c r="M12" s="231"/>
      <c r="N12" s="231"/>
      <c r="O12" s="176"/>
      <c r="P12" s="176"/>
      <c r="Q12" s="176"/>
      <c r="R12" s="176"/>
      <c r="S12" s="176"/>
      <c r="T12" s="176"/>
      <c r="U12" s="176"/>
      <c r="V12" s="176"/>
      <c r="W12" s="176"/>
      <c r="X12" s="176"/>
      <c r="Y12" s="176"/>
      <c r="Z12" s="176"/>
      <c r="AA12" s="176"/>
      <c r="AB12" s="176"/>
      <c r="AC12" s="176"/>
      <c r="AD12" s="223"/>
      <c r="AE12" s="103"/>
      <c r="AF12" s="104"/>
    </row>
    <row r="13" spans="1:32" ht="24" customHeight="1" x14ac:dyDescent="0.2">
      <c r="A13" s="174"/>
      <c r="B13" s="157" t="s">
        <v>35</v>
      </c>
      <c r="C13" s="157"/>
      <c r="D13" s="157"/>
      <c r="E13" s="185" t="str">
        <f>IF(INDEX('ZusStell alle AufstOrte'!D:D,19)&gt;0,INDEX('ZusStell alle AufstOrte'!D:D,19),"")</f>
        <v/>
      </c>
      <c r="F13" s="185"/>
      <c r="G13" s="185"/>
      <c r="H13" s="185" t="str">
        <f>IF(INDEX('ZusStell alle AufstOrte'!F:F,19)&gt;0,INDEX('ZusStell alle AufstOrte'!F:F,19),"")</f>
        <v/>
      </c>
      <c r="I13" s="185"/>
      <c r="J13" s="185"/>
      <c r="K13" s="185"/>
      <c r="L13" s="185"/>
      <c r="M13" s="185"/>
      <c r="N13" s="185"/>
      <c r="O13" s="176"/>
      <c r="P13" s="78"/>
      <c r="Q13" s="78"/>
      <c r="R13" s="78"/>
      <c r="S13" s="78"/>
      <c r="T13" s="78"/>
      <c r="U13" s="78"/>
      <c r="V13" s="78"/>
      <c r="W13" s="78"/>
      <c r="X13" s="78"/>
      <c r="Y13" s="78"/>
      <c r="Z13" s="78"/>
      <c r="AA13" s="78"/>
      <c r="AB13" s="78"/>
      <c r="AC13" s="78"/>
      <c r="AD13" s="223"/>
      <c r="AE13" s="103"/>
      <c r="AF13" s="104"/>
    </row>
    <row r="14" spans="1:32" ht="12" customHeight="1" x14ac:dyDescent="0.2">
      <c r="A14" s="174"/>
      <c r="B14" s="181"/>
      <c r="C14" s="181"/>
      <c r="D14" s="181"/>
      <c r="E14" s="231" t="s">
        <v>36</v>
      </c>
      <c r="F14" s="231"/>
      <c r="G14" s="231"/>
      <c r="H14" s="231" t="s">
        <v>37</v>
      </c>
      <c r="I14" s="231"/>
      <c r="J14" s="231"/>
      <c r="K14" s="231"/>
      <c r="L14" s="231"/>
      <c r="M14" s="231"/>
      <c r="N14" s="231"/>
      <c r="O14" s="176"/>
      <c r="P14" s="176"/>
      <c r="Q14" s="176"/>
      <c r="R14" s="176"/>
      <c r="S14" s="176"/>
      <c r="T14" s="176"/>
      <c r="U14" s="176"/>
      <c r="V14" s="176"/>
      <c r="W14" s="176"/>
      <c r="X14" s="176"/>
      <c r="Y14" s="176"/>
      <c r="Z14" s="176"/>
      <c r="AA14" s="176"/>
      <c r="AB14" s="176"/>
      <c r="AC14" s="176"/>
      <c r="AD14" s="223"/>
      <c r="AE14" s="103"/>
      <c r="AF14" s="104"/>
    </row>
    <row r="15" spans="1:32" ht="18.75" customHeight="1" x14ac:dyDescent="0.2">
      <c r="A15" s="174"/>
      <c r="B15" s="154" t="s">
        <v>9</v>
      </c>
      <c r="C15" s="154"/>
      <c r="D15" s="154"/>
      <c r="E15" s="154" t="s">
        <v>66</v>
      </c>
      <c r="F15" s="154"/>
      <c r="G15" s="154"/>
      <c r="H15" s="154"/>
      <c r="I15" s="154"/>
      <c r="J15" s="154"/>
      <c r="K15" s="154"/>
      <c r="L15" s="154"/>
      <c r="M15" s="154"/>
      <c r="N15" s="154"/>
      <c r="O15" s="176"/>
      <c r="P15" s="176"/>
      <c r="Q15" s="176"/>
      <c r="R15" s="176"/>
      <c r="S15" s="176"/>
      <c r="T15" s="176"/>
      <c r="U15" s="176"/>
      <c r="V15" s="176"/>
      <c r="W15" s="176"/>
      <c r="X15" s="176"/>
      <c r="Y15" s="176"/>
      <c r="Z15" s="176"/>
      <c r="AA15" s="176"/>
      <c r="AB15" s="176"/>
      <c r="AC15" s="176"/>
      <c r="AD15" s="223"/>
      <c r="AE15" s="103"/>
      <c r="AF15" s="104"/>
    </row>
    <row r="16" spans="1:32" ht="14.25" customHeight="1" x14ac:dyDescent="0.25">
      <c r="A16" s="174"/>
      <c r="B16" s="157" t="s">
        <v>67</v>
      </c>
      <c r="C16" s="157"/>
      <c r="D16" s="157"/>
      <c r="E16" s="157" t="s">
        <v>68</v>
      </c>
      <c r="F16" s="157"/>
      <c r="G16" s="30" t="s">
        <v>69</v>
      </c>
      <c r="H16" s="31">
        <f>'AufstOrt 1'!H16</f>
        <v>7.5</v>
      </c>
      <c r="I16" s="27" t="s">
        <v>70</v>
      </c>
      <c r="J16" s="27"/>
      <c r="K16" s="27"/>
      <c r="L16" s="27" t="s">
        <v>71</v>
      </c>
      <c r="M16" s="171">
        <f>'AufstOrt 1'!M16</f>
        <v>25</v>
      </c>
      <c r="N16" s="171"/>
      <c r="O16" s="176"/>
      <c r="P16" s="176"/>
      <c r="Q16" s="176"/>
      <c r="R16" s="176"/>
      <c r="S16" s="176"/>
      <c r="T16" s="176"/>
      <c r="U16" s="176"/>
      <c r="V16" s="176"/>
      <c r="W16" s="176"/>
      <c r="X16" s="176"/>
      <c r="Y16" s="176"/>
      <c r="Z16" s="176"/>
      <c r="AA16" s="176"/>
      <c r="AB16" s="176"/>
      <c r="AC16" s="176"/>
      <c r="AD16" s="223"/>
      <c r="AE16" s="103"/>
      <c r="AF16" s="104"/>
    </row>
    <row r="17" spans="1:39" ht="12.6" customHeight="1" x14ac:dyDescent="0.2">
      <c r="A17" s="174"/>
      <c r="B17" s="160" t="s">
        <v>10</v>
      </c>
      <c r="C17" s="160"/>
      <c r="D17" s="160"/>
      <c r="E17" s="161" t="s">
        <v>100</v>
      </c>
      <c r="F17" s="161"/>
      <c r="G17" s="161"/>
      <c r="H17" s="161"/>
      <c r="I17" s="161"/>
      <c r="J17" s="161"/>
      <c r="K17" s="161"/>
      <c r="L17" s="161"/>
      <c r="M17" s="161"/>
      <c r="N17" s="161"/>
      <c r="O17" s="176"/>
      <c r="P17" s="176"/>
      <c r="Q17" s="176"/>
      <c r="R17" s="176"/>
      <c r="S17" s="176"/>
      <c r="T17" s="176"/>
      <c r="U17" s="176"/>
      <c r="V17" s="176"/>
      <c r="W17" s="176"/>
      <c r="X17" s="176"/>
      <c r="Y17" s="176"/>
      <c r="Z17" s="176"/>
      <c r="AA17" s="176"/>
      <c r="AB17" s="176"/>
      <c r="AC17" s="176"/>
      <c r="AD17" s="223"/>
      <c r="AE17" s="103"/>
      <c r="AF17" s="104"/>
    </row>
    <row r="18" spans="1:39" ht="12.6" customHeight="1" x14ac:dyDescent="0.15">
      <c r="A18" s="175"/>
      <c r="B18" s="32" t="s">
        <v>11</v>
      </c>
      <c r="C18" s="32">
        <v>1</v>
      </c>
      <c r="D18" s="33">
        <v>2</v>
      </c>
      <c r="E18" s="32">
        <v>3</v>
      </c>
      <c r="F18" s="33">
        <v>4</v>
      </c>
      <c r="G18" s="32">
        <v>5</v>
      </c>
      <c r="H18" s="33">
        <v>6</v>
      </c>
      <c r="I18" s="239">
        <v>7</v>
      </c>
      <c r="J18" s="239"/>
      <c r="K18" s="33">
        <v>8</v>
      </c>
      <c r="L18" s="232">
        <v>9</v>
      </c>
      <c r="M18" s="232"/>
      <c r="N18" s="232"/>
      <c r="O18" s="179"/>
      <c r="P18" s="176"/>
      <c r="Q18" s="176"/>
      <c r="R18" s="176"/>
      <c r="S18" s="176"/>
      <c r="T18" s="176"/>
      <c r="U18" s="176"/>
      <c r="V18" s="176"/>
      <c r="W18" s="176"/>
      <c r="X18" s="176"/>
      <c r="Y18" s="176"/>
      <c r="Z18" s="176"/>
      <c r="AA18" s="176"/>
      <c r="AB18" s="176"/>
      <c r="AC18" s="176"/>
      <c r="AD18" s="223"/>
      <c r="AE18" s="103"/>
      <c r="AF18" s="104"/>
    </row>
    <row r="19" spans="1:39" ht="12" customHeight="1" x14ac:dyDescent="0.2">
      <c r="A19" s="175"/>
      <c r="B19" s="162"/>
      <c r="C19" s="168" t="s">
        <v>12</v>
      </c>
      <c r="D19" s="34" t="s">
        <v>12</v>
      </c>
      <c r="E19" s="236" t="s">
        <v>13</v>
      </c>
      <c r="F19" s="34" t="s">
        <v>14</v>
      </c>
      <c r="G19" s="182" t="s">
        <v>15</v>
      </c>
      <c r="H19" s="34" t="s">
        <v>61</v>
      </c>
      <c r="I19" s="243" t="s">
        <v>72</v>
      </c>
      <c r="J19" s="168"/>
      <c r="K19" s="34" t="s">
        <v>16</v>
      </c>
      <c r="L19" s="165" t="s">
        <v>17</v>
      </c>
      <c r="M19" s="166"/>
      <c r="N19" s="167"/>
      <c r="O19" s="176"/>
      <c r="P19" s="199" t="s">
        <v>12</v>
      </c>
      <c r="Q19" s="165" t="s">
        <v>12</v>
      </c>
      <c r="R19" s="166"/>
      <c r="S19" s="167"/>
      <c r="T19" s="199" t="s">
        <v>13</v>
      </c>
      <c r="U19" s="34" t="s">
        <v>14</v>
      </c>
      <c r="V19" s="211" t="s">
        <v>15</v>
      </c>
      <c r="W19" s="182"/>
      <c r="X19" s="212"/>
      <c r="Y19" s="165" t="s">
        <v>61</v>
      </c>
      <c r="Z19" s="166"/>
      <c r="AA19" s="167"/>
      <c r="AB19" s="34" t="s">
        <v>72</v>
      </c>
      <c r="AC19" s="79" t="s">
        <v>72</v>
      </c>
      <c r="AD19" s="223"/>
      <c r="AE19" s="103"/>
      <c r="AF19" s="104"/>
    </row>
    <row r="20" spans="1:39" ht="12" customHeight="1" x14ac:dyDescent="0.2">
      <c r="A20" s="175"/>
      <c r="B20" s="163"/>
      <c r="C20" s="169"/>
      <c r="D20" s="35" t="s">
        <v>18</v>
      </c>
      <c r="E20" s="237"/>
      <c r="F20" s="36" t="s">
        <v>19</v>
      </c>
      <c r="G20" s="183"/>
      <c r="H20" s="36" t="s">
        <v>62</v>
      </c>
      <c r="I20" s="244"/>
      <c r="J20" s="169"/>
      <c r="K20" s="36" t="s">
        <v>20</v>
      </c>
      <c r="L20" s="195" t="s">
        <v>21</v>
      </c>
      <c r="M20" s="196"/>
      <c r="N20" s="197"/>
      <c r="O20" s="176"/>
      <c r="P20" s="200"/>
      <c r="Q20" s="225" t="s">
        <v>18</v>
      </c>
      <c r="R20" s="226"/>
      <c r="S20" s="227"/>
      <c r="T20" s="200"/>
      <c r="U20" s="36" t="s">
        <v>19</v>
      </c>
      <c r="V20" s="213"/>
      <c r="W20" s="183"/>
      <c r="X20" s="214"/>
      <c r="Y20" s="195" t="s">
        <v>62</v>
      </c>
      <c r="Z20" s="196"/>
      <c r="AA20" s="197"/>
      <c r="AB20" s="36"/>
      <c r="AC20" s="80" t="s">
        <v>101</v>
      </c>
      <c r="AD20" s="223"/>
      <c r="AE20" s="103"/>
      <c r="AF20" s="104"/>
    </row>
    <row r="21" spans="1:39" ht="12" customHeight="1" x14ac:dyDescent="0.2">
      <c r="A21" s="175"/>
      <c r="B21" s="163"/>
      <c r="C21" s="169"/>
      <c r="D21" s="36" t="s">
        <v>22</v>
      </c>
      <c r="E21" s="237"/>
      <c r="F21" s="36" t="s">
        <v>23</v>
      </c>
      <c r="G21" s="183"/>
      <c r="H21" s="37" t="s">
        <v>64</v>
      </c>
      <c r="I21" s="244"/>
      <c r="J21" s="169"/>
      <c r="K21" s="38">
        <f>H16</f>
        <v>7.5</v>
      </c>
      <c r="L21" s="195"/>
      <c r="M21" s="196"/>
      <c r="N21" s="197"/>
      <c r="O21" s="176"/>
      <c r="P21" s="200"/>
      <c r="Q21" s="195" t="s">
        <v>22</v>
      </c>
      <c r="R21" s="196"/>
      <c r="S21" s="197"/>
      <c r="T21" s="200"/>
      <c r="U21" s="36" t="s">
        <v>23</v>
      </c>
      <c r="V21" s="213"/>
      <c r="W21" s="183"/>
      <c r="X21" s="214"/>
      <c r="Y21" s="220" t="s">
        <v>64</v>
      </c>
      <c r="Z21" s="221"/>
      <c r="AA21" s="222"/>
      <c r="AB21" s="36"/>
      <c r="AC21" s="80" t="s">
        <v>102</v>
      </c>
      <c r="AD21" s="223"/>
      <c r="AE21" s="103"/>
      <c r="AF21" s="104"/>
    </row>
    <row r="22" spans="1:39" ht="12" customHeight="1" x14ac:dyDescent="0.2">
      <c r="A22" s="175"/>
      <c r="B22" s="164"/>
      <c r="C22" s="170"/>
      <c r="D22" s="39" t="s">
        <v>24</v>
      </c>
      <c r="E22" s="238"/>
      <c r="F22" s="39" t="s">
        <v>25</v>
      </c>
      <c r="G22" s="184"/>
      <c r="H22" s="40" t="s">
        <v>63</v>
      </c>
      <c r="I22" s="245"/>
      <c r="J22" s="170"/>
      <c r="K22" s="41">
        <f>M16</f>
        <v>25</v>
      </c>
      <c r="L22" s="203" t="s">
        <v>26</v>
      </c>
      <c r="M22" s="204"/>
      <c r="N22" s="205"/>
      <c r="O22" s="176"/>
      <c r="P22" s="201"/>
      <c r="Q22" s="217" t="s">
        <v>24</v>
      </c>
      <c r="R22" s="218"/>
      <c r="S22" s="219"/>
      <c r="T22" s="201"/>
      <c r="U22" s="39" t="s">
        <v>25</v>
      </c>
      <c r="V22" s="215"/>
      <c r="W22" s="184"/>
      <c r="X22" s="216"/>
      <c r="Y22" s="203" t="s">
        <v>63</v>
      </c>
      <c r="Z22" s="204"/>
      <c r="AA22" s="205"/>
      <c r="AB22" s="39"/>
      <c r="AC22" s="81" t="s">
        <v>104</v>
      </c>
      <c r="AD22" s="223"/>
      <c r="AE22" s="103"/>
      <c r="AF22" s="106"/>
      <c r="AG22" s="107"/>
      <c r="AH22" s="107"/>
      <c r="AI22" s="107"/>
      <c r="AJ22" s="107"/>
      <c r="AK22" s="107"/>
      <c r="AL22" s="107"/>
    </row>
    <row r="23" spans="1:39" ht="12" customHeight="1" x14ac:dyDescent="0.2">
      <c r="A23" s="175"/>
      <c r="B23" s="42" t="s">
        <v>27</v>
      </c>
      <c r="C23" s="43" t="s">
        <v>88</v>
      </c>
      <c r="D23" s="43"/>
      <c r="E23" s="172" t="s">
        <v>81</v>
      </c>
      <c r="F23" s="172"/>
      <c r="G23" s="43"/>
      <c r="H23" s="43"/>
      <c r="I23" s="43" t="s">
        <v>30</v>
      </c>
      <c r="J23" s="43" t="s">
        <v>60</v>
      </c>
      <c r="K23" s="43" t="s">
        <v>31</v>
      </c>
      <c r="L23" s="186" t="s">
        <v>30</v>
      </c>
      <c r="M23" s="186"/>
      <c r="N23" s="43" t="s">
        <v>60</v>
      </c>
      <c r="O23" s="179"/>
      <c r="P23" s="82" t="s">
        <v>88</v>
      </c>
      <c r="Q23" s="206" t="s">
        <v>28</v>
      </c>
      <c r="R23" s="207"/>
      <c r="S23" s="208"/>
      <c r="T23" s="209" t="s">
        <v>81</v>
      </c>
      <c r="U23" s="210"/>
      <c r="V23" s="206" t="s">
        <v>29</v>
      </c>
      <c r="W23" s="207"/>
      <c r="X23" s="208"/>
      <c r="Y23" s="206" t="s">
        <v>29</v>
      </c>
      <c r="Z23" s="207"/>
      <c r="AA23" s="208"/>
      <c r="AB23" s="82" t="s">
        <v>103</v>
      </c>
      <c r="AC23" s="83" t="s">
        <v>30</v>
      </c>
      <c r="AD23" s="223"/>
      <c r="AE23" s="103"/>
      <c r="AF23" s="106"/>
      <c r="AG23" s="107"/>
      <c r="AH23" s="107"/>
      <c r="AI23" s="107"/>
      <c r="AJ23" s="107"/>
      <c r="AK23" s="107"/>
      <c r="AL23" s="107"/>
      <c r="AM23" s="107"/>
    </row>
    <row r="24" spans="1:39" ht="22.5" customHeight="1" x14ac:dyDescent="0.45">
      <c r="A24" s="175"/>
      <c r="B24" s="57">
        <v>1</v>
      </c>
      <c r="C24" s="44" t="str">
        <f t="shared" ref="C24:H30" si="0">IF(OR(AF24="",AF24=0),"",AF24)</f>
        <v/>
      </c>
      <c r="D24" s="45" t="str">
        <f t="shared" si="0"/>
        <v/>
      </c>
      <c r="E24" s="151" t="str">
        <f t="shared" si="0"/>
        <v/>
      </c>
      <c r="F24" s="44" t="str">
        <f t="shared" si="0"/>
        <v/>
      </c>
      <c r="G24" s="115" t="str">
        <f t="shared" si="0"/>
        <v/>
      </c>
      <c r="H24" s="115" t="str">
        <f t="shared" si="0"/>
        <v/>
      </c>
      <c r="I24" s="46" t="str">
        <f t="shared" ref="I24:I30" si="1">IF(AL24="","",ROUNDDOWN(AL24,0))</f>
        <v/>
      </c>
      <c r="J24" s="47" t="s">
        <v>59</v>
      </c>
      <c r="K24" s="48" t="str">
        <f>IF(OR(INDEX(C:C,24)="",INDEX(C:C,24)=0),"",IF(INDEX(D:D,24)="X",M$16,H$16))</f>
        <v/>
      </c>
      <c r="L24" s="49"/>
      <c r="M24" s="50" t="str">
        <f>IF(AND(AF24="",AL24=""),"",IF(AND(AL24&gt;=0,E$9=""),"Name Aufsteller!",IF(AND(AL24&gt;=0,E$13=""),"Aufstellungsort!",IF(AF24=0,"Name Gerät!",IF(AND(AL24&gt;=0,AF24=""),"Name Gerät!",IF(AND(AF24&gt;0,AL24=""),"Betrag, EUR!",IF(K24="","",ROUNDDOWN(I24*K24/100,0))))))))</f>
        <v/>
      </c>
      <c r="N24" s="47" t="s">
        <v>59</v>
      </c>
      <c r="O24" s="180"/>
      <c r="Q24" s="51" t="s">
        <v>95</v>
      </c>
      <c r="S24" s="51" t="s">
        <v>95</v>
      </c>
      <c r="T24" s="90"/>
      <c r="U24" s="91"/>
      <c r="V24" s="51" t="s">
        <v>95</v>
      </c>
      <c r="W24" s="113"/>
      <c r="X24" s="51" t="s">
        <v>95</v>
      </c>
      <c r="Y24" s="51" t="s">
        <v>95</v>
      </c>
      <c r="Z24" s="113"/>
      <c r="AA24" s="51" t="s">
        <v>95</v>
      </c>
      <c r="AB24" s="19"/>
      <c r="AC24" s="25" t="str">
        <f t="shared" ref="AC24:AC30" si="2">IF(AND(AF24="",AL24=""),"",IF(AND(AL24&gt;=0,E$9=""),"Name Aufsteller!",IF(AND(AL24&gt;=0,E$13=""),"Aufstellungsort!",IF(AF24=0,"Name Gerät!",IF(AND(AL24&gt;=0,AF24=""),"Name Gerät!",IF(AND(AF24&gt;0,AL24=""),"Betrag, EUR!",I24))))))</f>
        <v/>
      </c>
      <c r="AD24" s="224"/>
      <c r="AE24" s="103" t="str">
        <f t="shared" ref="AE24:AE30" si="3">M24</f>
        <v/>
      </c>
      <c r="AF24" s="104" t="str">
        <f>IF(INDEX(P:P,24)="","",INDEX(P:P,24))</f>
        <v/>
      </c>
      <c r="AG24" s="105" t="str">
        <f>IF(INDEX(R:R,24)="","",INDEX(R:R,24))</f>
        <v/>
      </c>
      <c r="AH24" s="105" t="str">
        <f>IF(INDEX(T:T,24)="","",INDEX(T:T,24))</f>
        <v/>
      </c>
      <c r="AI24" s="105" t="str">
        <f>IF(INDEX(U:U,24)="","",INDEX(U:U,24))</f>
        <v/>
      </c>
      <c r="AJ24" s="105" t="str">
        <f>IF(INDEX(W:W,24)="","",INDEX(W:W,24))</f>
        <v/>
      </c>
      <c r="AK24" s="105" t="str">
        <f>IF(INDEX(Z:Z,24)="","",INDEX(Z:Z,24))</f>
        <v/>
      </c>
      <c r="AL24" s="105" t="str">
        <f>IF(INDEX(AB:AB,24)="","",INDEX(AB:AB,24))</f>
        <v/>
      </c>
    </row>
    <row r="25" spans="1:39" ht="22.5" customHeight="1" x14ac:dyDescent="0.45">
      <c r="A25" s="175"/>
      <c r="B25" s="57">
        <v>2</v>
      </c>
      <c r="C25" s="44" t="str">
        <f t="shared" si="0"/>
        <v/>
      </c>
      <c r="D25" s="45" t="str">
        <f t="shared" si="0"/>
        <v/>
      </c>
      <c r="E25" s="151" t="str">
        <f t="shared" si="0"/>
        <v/>
      </c>
      <c r="F25" s="44" t="str">
        <f t="shared" si="0"/>
        <v/>
      </c>
      <c r="G25" s="115" t="str">
        <f t="shared" si="0"/>
        <v/>
      </c>
      <c r="H25" s="115" t="str">
        <f t="shared" si="0"/>
        <v/>
      </c>
      <c r="I25" s="46" t="str">
        <f t="shared" si="1"/>
        <v/>
      </c>
      <c r="J25" s="47" t="s">
        <v>59</v>
      </c>
      <c r="K25" s="48" t="str">
        <f>IF(OR(INDEX(C:C,25)="",INDEX(C:C,25)=0),"",IF(INDEX(D:D,25)="X",M$16,H$16))</f>
        <v/>
      </c>
      <c r="L25" s="49"/>
      <c r="M25" s="50" t="str">
        <f t="shared" ref="M25:M30" si="4">IF(AND(AF25="",AL25=""),"",IF(AND(AL25&gt;=0,E$9=""),"Name Aufsteller!",IF(AND(AL25&gt;=0,E$13=""),"Aufstellungsort!",IF(AF25=0,"Name Gerät!",IF(AND(AL25&gt;=0,AF25=""),"Name Gerät!",IF(AND(AF25&gt;0,AL25=""),"Betrag, EUR!",IF(K25="","",ROUNDDOWN(I25*K25/100,0))))))))</f>
        <v/>
      </c>
      <c r="N25" s="47" t="s">
        <v>59</v>
      </c>
      <c r="O25" s="180"/>
      <c r="Q25" s="51" t="s">
        <v>95</v>
      </c>
      <c r="S25" s="51" t="s">
        <v>95</v>
      </c>
      <c r="T25" s="90"/>
      <c r="V25" s="51" t="s">
        <v>95</v>
      </c>
      <c r="W25" s="113"/>
      <c r="X25" s="51" t="s">
        <v>95</v>
      </c>
      <c r="Y25" s="51" t="s">
        <v>95</v>
      </c>
      <c r="Z25" s="113"/>
      <c r="AA25" s="51" t="s">
        <v>95</v>
      </c>
      <c r="AB25" s="19"/>
      <c r="AC25" s="25" t="str">
        <f t="shared" si="2"/>
        <v/>
      </c>
      <c r="AD25" s="224"/>
      <c r="AE25" s="103" t="str">
        <f t="shared" si="3"/>
        <v/>
      </c>
      <c r="AF25" s="104" t="str">
        <f>IF(INDEX(P:P,25)="","",INDEX(P:P,25))</f>
        <v/>
      </c>
      <c r="AG25" s="105" t="str">
        <f>IF(INDEX(R:R,25)="","",INDEX(R:R,25))</f>
        <v/>
      </c>
      <c r="AH25" s="105" t="str">
        <f>IF(INDEX(T:T,25)="","",INDEX(T:T,25))</f>
        <v/>
      </c>
      <c r="AI25" s="105" t="str">
        <f>IF(INDEX(U:U,25)="","",INDEX(U:U,25))</f>
        <v/>
      </c>
      <c r="AJ25" s="105" t="str">
        <f>IF(INDEX(W:W,25)="","",INDEX(W:W,25))</f>
        <v/>
      </c>
      <c r="AK25" s="105" t="str">
        <f>IF(INDEX(Z:Z,25)="","",INDEX(Z:Z,25))</f>
        <v/>
      </c>
      <c r="AL25" s="105" t="str">
        <f>IF(INDEX(AB:AB,25)="","",INDEX(AB:AB,25))</f>
        <v/>
      </c>
    </row>
    <row r="26" spans="1:39" ht="22.5" customHeight="1" x14ac:dyDescent="0.45">
      <c r="A26" s="175"/>
      <c r="B26" s="57">
        <v>3</v>
      </c>
      <c r="C26" s="44" t="str">
        <f t="shared" si="0"/>
        <v/>
      </c>
      <c r="D26" s="45" t="str">
        <f t="shared" si="0"/>
        <v/>
      </c>
      <c r="E26" s="151" t="str">
        <f t="shared" si="0"/>
        <v/>
      </c>
      <c r="F26" s="44" t="str">
        <f t="shared" si="0"/>
        <v/>
      </c>
      <c r="G26" s="115" t="str">
        <f t="shared" si="0"/>
        <v/>
      </c>
      <c r="H26" s="115" t="str">
        <f t="shared" si="0"/>
        <v/>
      </c>
      <c r="I26" s="46" t="str">
        <f t="shared" si="1"/>
        <v/>
      </c>
      <c r="J26" s="47" t="s">
        <v>59</v>
      </c>
      <c r="K26" s="48" t="str">
        <f>IF(OR(INDEX(C:C,26)="",INDEX(C:C,26)=0),"",IF(INDEX(D:D,26)="X",M$16,H$16))</f>
        <v/>
      </c>
      <c r="L26" s="49"/>
      <c r="M26" s="50" t="str">
        <f t="shared" si="4"/>
        <v/>
      </c>
      <c r="N26" s="47" t="s">
        <v>59</v>
      </c>
      <c r="O26" s="180"/>
      <c r="Q26" s="51" t="s">
        <v>95</v>
      </c>
      <c r="S26" s="51" t="s">
        <v>95</v>
      </c>
      <c r="T26" s="90"/>
      <c r="U26" s="21"/>
      <c r="V26" s="51" t="s">
        <v>95</v>
      </c>
      <c r="W26" s="113"/>
      <c r="X26" s="51" t="s">
        <v>95</v>
      </c>
      <c r="Y26" s="51" t="s">
        <v>95</v>
      </c>
      <c r="Z26" s="113"/>
      <c r="AA26" s="51" t="s">
        <v>95</v>
      </c>
      <c r="AB26" s="19"/>
      <c r="AC26" s="25" t="str">
        <f t="shared" si="2"/>
        <v/>
      </c>
      <c r="AD26" s="224"/>
      <c r="AE26" s="103" t="str">
        <f t="shared" si="3"/>
        <v/>
      </c>
      <c r="AF26" s="104" t="str">
        <f>IF(INDEX(P:P,26)="","",INDEX(P:P,26))</f>
        <v/>
      </c>
      <c r="AG26" s="105" t="str">
        <f>IF(INDEX(R:R,26)="","",INDEX(R:R,26))</f>
        <v/>
      </c>
      <c r="AH26" s="105" t="str">
        <f>IF(INDEX(T:T,26)="","",INDEX(T:T,26))</f>
        <v/>
      </c>
      <c r="AI26" s="105" t="str">
        <f>IF(INDEX(U:U,26)="","",INDEX(U:U,26))</f>
        <v/>
      </c>
      <c r="AJ26" s="105" t="str">
        <f>IF(INDEX(W:W,26)="","",INDEX(W:W,26))</f>
        <v/>
      </c>
      <c r="AK26" s="105" t="str">
        <f>IF(INDEX(Z:Z,26)="","",INDEX(Z:Z,26))</f>
        <v/>
      </c>
      <c r="AL26" s="105" t="str">
        <f>IF(INDEX(AB:AB,26)="","",INDEX(AB:AB,26))</f>
        <v/>
      </c>
    </row>
    <row r="27" spans="1:39" ht="22.5" customHeight="1" x14ac:dyDescent="0.45">
      <c r="A27" s="175"/>
      <c r="B27" s="57">
        <v>4</v>
      </c>
      <c r="C27" s="44" t="str">
        <f t="shared" si="0"/>
        <v/>
      </c>
      <c r="D27" s="45" t="str">
        <f t="shared" si="0"/>
        <v/>
      </c>
      <c r="E27" s="151" t="str">
        <f t="shared" si="0"/>
        <v/>
      </c>
      <c r="F27" s="44" t="str">
        <f t="shared" si="0"/>
        <v/>
      </c>
      <c r="G27" s="115" t="str">
        <f t="shared" si="0"/>
        <v/>
      </c>
      <c r="H27" s="115" t="str">
        <f t="shared" si="0"/>
        <v/>
      </c>
      <c r="I27" s="46" t="str">
        <f t="shared" si="1"/>
        <v/>
      </c>
      <c r="J27" s="47" t="s">
        <v>59</v>
      </c>
      <c r="K27" s="48" t="str">
        <f>IF(OR(INDEX(C:C,27)="",INDEX(C:C,27)=0),"",IF(INDEX(D:D,27)="X",M$16,H$16))</f>
        <v/>
      </c>
      <c r="L27" s="49"/>
      <c r="M27" s="50" t="str">
        <f t="shared" si="4"/>
        <v/>
      </c>
      <c r="N27" s="47" t="s">
        <v>59</v>
      </c>
      <c r="O27" s="180"/>
      <c r="Q27" s="51" t="s">
        <v>95</v>
      </c>
      <c r="S27" s="51" t="s">
        <v>95</v>
      </c>
      <c r="T27" s="90"/>
      <c r="V27" s="51" t="s">
        <v>95</v>
      </c>
      <c r="W27" s="113"/>
      <c r="X27" s="51" t="s">
        <v>95</v>
      </c>
      <c r="Y27" s="51" t="s">
        <v>95</v>
      </c>
      <c r="Z27" s="113"/>
      <c r="AA27" s="51" t="s">
        <v>95</v>
      </c>
      <c r="AB27" s="19"/>
      <c r="AC27" s="25" t="str">
        <f t="shared" si="2"/>
        <v/>
      </c>
      <c r="AD27" s="224"/>
      <c r="AE27" s="103" t="str">
        <f t="shared" si="3"/>
        <v/>
      </c>
      <c r="AF27" s="104" t="str">
        <f>IF(INDEX(P:P,27)="","",INDEX(P:P,27))</f>
        <v/>
      </c>
      <c r="AG27" s="105" t="str">
        <f>IF(INDEX(R:R,27)="","",INDEX(R:R,27))</f>
        <v/>
      </c>
      <c r="AH27" s="105" t="str">
        <f>IF(INDEX(T:T,27)="","",INDEX(T:T,27))</f>
        <v/>
      </c>
      <c r="AI27" s="105" t="str">
        <f>IF(INDEX(U:U,27)="","",INDEX(U:U,27))</f>
        <v/>
      </c>
      <c r="AJ27" s="105" t="str">
        <f>IF(INDEX(W:W,27)="","",INDEX(W:W,27))</f>
        <v/>
      </c>
      <c r="AK27" s="105" t="str">
        <f>IF(INDEX(Z:Z,27)="","",INDEX(Z:Z,27))</f>
        <v/>
      </c>
      <c r="AL27" s="105" t="str">
        <f>IF(INDEX(AB:AB,27)="","",INDEX(AB:AB,27))</f>
        <v/>
      </c>
    </row>
    <row r="28" spans="1:39" ht="22.5" customHeight="1" x14ac:dyDescent="0.45">
      <c r="A28" s="175"/>
      <c r="B28" s="57">
        <v>5</v>
      </c>
      <c r="C28" s="44" t="str">
        <f t="shared" si="0"/>
        <v/>
      </c>
      <c r="D28" s="45" t="str">
        <f t="shared" si="0"/>
        <v/>
      </c>
      <c r="E28" s="151" t="str">
        <f t="shared" si="0"/>
        <v/>
      </c>
      <c r="F28" s="44" t="str">
        <f t="shared" si="0"/>
        <v/>
      </c>
      <c r="G28" s="115" t="str">
        <f t="shared" si="0"/>
        <v/>
      </c>
      <c r="H28" s="115" t="str">
        <f t="shared" si="0"/>
        <v/>
      </c>
      <c r="I28" s="46" t="str">
        <f t="shared" si="1"/>
        <v/>
      </c>
      <c r="J28" s="47" t="s">
        <v>59</v>
      </c>
      <c r="K28" s="48" t="str">
        <f>IF(OR(INDEX(C:C,28)="",INDEX(C:C,28)=0),"",IF(INDEX(D:D,28)="X",M$16,H$16))</f>
        <v/>
      </c>
      <c r="L28" s="49"/>
      <c r="M28" s="50" t="str">
        <f t="shared" si="4"/>
        <v/>
      </c>
      <c r="N28" s="47" t="s">
        <v>59</v>
      </c>
      <c r="O28" s="180"/>
      <c r="Q28" s="51" t="s">
        <v>95</v>
      </c>
      <c r="S28" s="51" t="s">
        <v>95</v>
      </c>
      <c r="T28" s="90"/>
      <c r="V28" s="51" t="s">
        <v>95</v>
      </c>
      <c r="W28" s="113"/>
      <c r="X28" s="51" t="s">
        <v>95</v>
      </c>
      <c r="Y28" s="51" t="s">
        <v>95</v>
      </c>
      <c r="Z28" s="113"/>
      <c r="AA28" s="51" t="s">
        <v>95</v>
      </c>
      <c r="AB28" s="19"/>
      <c r="AC28" s="25" t="str">
        <f t="shared" si="2"/>
        <v/>
      </c>
      <c r="AD28" s="224"/>
      <c r="AE28" s="103" t="str">
        <f t="shared" si="3"/>
        <v/>
      </c>
      <c r="AF28" s="104" t="str">
        <f>IF(INDEX(P:P,28)="","",INDEX(P:P,28))</f>
        <v/>
      </c>
      <c r="AG28" s="105" t="str">
        <f>IF(INDEX(R:R,28)="","",INDEX(R:R,28))</f>
        <v/>
      </c>
      <c r="AH28" s="105" t="str">
        <f>IF(INDEX(T:T,28)="","",INDEX(T:T,28))</f>
        <v/>
      </c>
      <c r="AI28" s="105" t="str">
        <f>IF(INDEX(U:U,28)="","",INDEX(U:U,28))</f>
        <v/>
      </c>
      <c r="AJ28" s="105" t="str">
        <f>IF(INDEX(W:W,28)="","",INDEX(W:W,28))</f>
        <v/>
      </c>
      <c r="AK28" s="105" t="str">
        <f>IF(INDEX(Z:Z,28)="","",INDEX(Z:Z,28))</f>
        <v/>
      </c>
      <c r="AL28" s="105" t="str">
        <f>IF(INDEX(AB:AB,28)="","",INDEX(AB:AB,28))</f>
        <v/>
      </c>
    </row>
    <row r="29" spans="1:39" ht="22.5" customHeight="1" x14ac:dyDescent="0.45">
      <c r="A29" s="175"/>
      <c r="B29" s="57">
        <v>6</v>
      </c>
      <c r="C29" s="44" t="str">
        <f t="shared" si="0"/>
        <v/>
      </c>
      <c r="D29" s="45" t="str">
        <f t="shared" si="0"/>
        <v/>
      </c>
      <c r="E29" s="151" t="str">
        <f t="shared" si="0"/>
        <v/>
      </c>
      <c r="F29" s="44" t="str">
        <f t="shared" si="0"/>
        <v/>
      </c>
      <c r="G29" s="115" t="str">
        <f t="shared" si="0"/>
        <v/>
      </c>
      <c r="H29" s="115" t="str">
        <f t="shared" si="0"/>
        <v/>
      </c>
      <c r="I29" s="46" t="str">
        <f t="shared" si="1"/>
        <v/>
      </c>
      <c r="J29" s="47" t="s">
        <v>59</v>
      </c>
      <c r="K29" s="48" t="str">
        <f>IF(OR(INDEX(C:C,29)="",INDEX(C:C,29)=0),"",IF(INDEX(D:D,29)="X",M$16,H$16))</f>
        <v/>
      </c>
      <c r="L29" s="49"/>
      <c r="M29" s="50" t="str">
        <f t="shared" si="4"/>
        <v/>
      </c>
      <c r="N29" s="47" t="s">
        <v>59</v>
      </c>
      <c r="O29" s="180"/>
      <c r="Q29" s="51" t="s">
        <v>95</v>
      </c>
      <c r="R29" s="21"/>
      <c r="S29" s="51" t="s">
        <v>95</v>
      </c>
      <c r="T29" s="90"/>
      <c r="V29" s="51" t="s">
        <v>95</v>
      </c>
      <c r="W29" s="113"/>
      <c r="X29" s="51" t="s">
        <v>95</v>
      </c>
      <c r="Y29" s="51" t="s">
        <v>95</v>
      </c>
      <c r="Z29" s="113"/>
      <c r="AA29" s="51" t="s">
        <v>95</v>
      </c>
      <c r="AB29" s="19"/>
      <c r="AC29" s="25" t="str">
        <f t="shared" si="2"/>
        <v/>
      </c>
      <c r="AD29" s="224"/>
      <c r="AE29" s="103" t="str">
        <f t="shared" si="3"/>
        <v/>
      </c>
      <c r="AF29" s="104" t="str">
        <f>IF(INDEX(P:P,29)="","",INDEX(P:P,29))</f>
        <v/>
      </c>
      <c r="AG29" s="105" t="str">
        <f>IF(INDEX(R:R,29)="","",INDEX(R:R,29))</f>
        <v/>
      </c>
      <c r="AH29" s="105" t="str">
        <f>IF(INDEX(T:T,29)="","",INDEX(T:T,29))</f>
        <v/>
      </c>
      <c r="AI29" s="105" t="str">
        <f>IF(INDEX(U:U,29)="","",INDEX(U:U,29))</f>
        <v/>
      </c>
      <c r="AJ29" s="105" t="str">
        <f>IF(INDEX(W:W,29)="","",INDEX(W:W,29))</f>
        <v/>
      </c>
      <c r="AK29" s="105" t="str">
        <f>IF(INDEX(Z:Z,29)="","",INDEX(Z:Z,29))</f>
        <v/>
      </c>
      <c r="AL29" s="105" t="str">
        <f>IF(INDEX(AB:AB,29)="","",INDEX(AB:AB,29))</f>
        <v/>
      </c>
    </row>
    <row r="30" spans="1:39" ht="22.5" customHeight="1" thickBot="1" x14ac:dyDescent="0.5">
      <c r="A30" s="175"/>
      <c r="B30" s="57">
        <v>7</v>
      </c>
      <c r="C30" s="44" t="str">
        <f t="shared" si="0"/>
        <v/>
      </c>
      <c r="D30" s="45" t="str">
        <f t="shared" si="0"/>
        <v/>
      </c>
      <c r="E30" s="151" t="str">
        <f t="shared" si="0"/>
        <v/>
      </c>
      <c r="F30" s="44" t="str">
        <f t="shared" si="0"/>
        <v/>
      </c>
      <c r="G30" s="115" t="str">
        <f t="shared" si="0"/>
        <v/>
      </c>
      <c r="H30" s="115" t="str">
        <f t="shared" si="0"/>
        <v/>
      </c>
      <c r="I30" s="46" t="str">
        <f t="shared" si="1"/>
        <v/>
      </c>
      <c r="J30" s="47" t="s">
        <v>59</v>
      </c>
      <c r="K30" s="48" t="str">
        <f>IF(OR(INDEX(C:C,30)="",INDEX(C:C,30)=0),"",IF(INDEX(D:D,30)="X",M$16,H$16))</f>
        <v/>
      </c>
      <c r="L30" s="49"/>
      <c r="M30" s="50" t="str">
        <f t="shared" si="4"/>
        <v/>
      </c>
      <c r="N30" s="47" t="s">
        <v>59</v>
      </c>
      <c r="O30" s="180"/>
      <c r="P30" s="24"/>
      <c r="Q30" s="51" t="s">
        <v>95</v>
      </c>
      <c r="R30" s="24"/>
      <c r="S30" s="51" t="s">
        <v>95</v>
      </c>
      <c r="T30" s="90"/>
      <c r="U30" s="24"/>
      <c r="V30" s="51" t="s">
        <v>95</v>
      </c>
      <c r="W30" s="114"/>
      <c r="X30" s="51" t="s">
        <v>95</v>
      </c>
      <c r="Y30" s="51" t="s">
        <v>95</v>
      </c>
      <c r="Z30" s="114"/>
      <c r="AA30" s="51" t="s">
        <v>95</v>
      </c>
      <c r="AB30" s="19"/>
      <c r="AC30" s="25" t="str">
        <f t="shared" si="2"/>
        <v/>
      </c>
      <c r="AD30" s="224"/>
      <c r="AE30" s="103" t="str">
        <f t="shared" si="3"/>
        <v/>
      </c>
      <c r="AF30" s="104" t="str">
        <f>IF(INDEX(P:P,30)="","",INDEX(P:P,30))</f>
        <v/>
      </c>
      <c r="AG30" s="105" t="str">
        <f>IF(INDEX(R:R,30)="","",INDEX(R:R,30))</f>
        <v/>
      </c>
      <c r="AH30" s="105" t="str">
        <f>IF(INDEX(T:T,30)="","",INDEX(T:T,30))</f>
        <v/>
      </c>
      <c r="AI30" s="105" t="str">
        <f>IF(INDEX(U:U,30)="","",INDEX(U:U,30))</f>
        <v/>
      </c>
      <c r="AJ30" s="105" t="str">
        <f>IF(INDEX(W:W,30)="","",INDEX(W:W,30))</f>
        <v/>
      </c>
      <c r="AK30" s="105" t="str">
        <f>IF(INDEX(Z:Z,30)="","",INDEX(Z:Z,30))</f>
        <v/>
      </c>
      <c r="AL30" s="105" t="str">
        <f>IF(INDEX(AB:AB,30)="","",INDEX(AB:AB,30))</f>
        <v/>
      </c>
    </row>
    <row r="31" spans="1:39" ht="22.5" customHeight="1" thickBot="1" x14ac:dyDescent="0.25">
      <c r="A31" s="175"/>
      <c r="B31" s="55">
        <v>8</v>
      </c>
      <c r="C31" s="158" t="str">
        <f>IF(AND(B$35="",B$67="",B$99=""),"Festzusetzender Steuerbetrag, Summe Spalte 9, Zeilen 1 - 7, bitte Betrag eintragen","Summe Spalte 9, Zeilen 1 - 7, bitte Betrag eintragen")</f>
        <v>Festzusetzender Steuerbetrag, Summe Spalte 9, Zeilen 1 - 7, bitte Betrag eintragen</v>
      </c>
      <c r="D31" s="159"/>
      <c r="E31" s="159"/>
      <c r="F31" s="159"/>
      <c r="G31" s="159"/>
      <c r="H31" s="159"/>
      <c r="I31" s="234" t="str">
        <f>IF(B35="","","Übertrag auf Seite 2")</f>
        <v/>
      </c>
      <c r="J31" s="234"/>
      <c r="K31" s="235"/>
      <c r="L31" s="52"/>
      <c r="M31" s="53" t="str">
        <f>IF(AND(AF24="",AF25="",AF26="",AF27="",AF28="",AF29="",AF30="",B35="",B67="",B99=""),"",SUM(M24:M30))</f>
        <v/>
      </c>
      <c r="N31" s="54" t="s">
        <v>59</v>
      </c>
      <c r="O31" s="179"/>
      <c r="P31" s="192" t="s">
        <v>108</v>
      </c>
      <c r="Q31" s="192"/>
      <c r="R31" s="192"/>
      <c r="S31" s="192"/>
      <c r="T31" s="192"/>
      <c r="U31" s="84"/>
      <c r="V31" s="84"/>
      <c r="W31" s="84"/>
      <c r="X31" s="84"/>
      <c r="Y31" s="84"/>
      <c r="Z31" s="84"/>
      <c r="AA31" s="84"/>
      <c r="AB31" s="84"/>
      <c r="AC31" s="85" t="s">
        <v>105</v>
      </c>
      <c r="AD31" s="223"/>
      <c r="AE31" s="103"/>
      <c r="AF31" s="104"/>
    </row>
    <row r="32" spans="1:39" ht="15" customHeight="1" x14ac:dyDescent="0.2">
      <c r="A32" s="174"/>
      <c r="B32" s="27"/>
      <c r="C32" s="154" t="str">
        <f>IF(AND(B$35="",B$67="",B$99=""),AF32,"")</f>
        <v>Bitte Summe (Spalte 9, Zeile 8) übertragen auf Blatt "Zusammenstellung".</v>
      </c>
      <c r="D32" s="154"/>
      <c r="E32" s="154"/>
      <c r="F32" s="154"/>
      <c r="G32" s="154"/>
      <c r="H32" s="156" t="str">
        <f>IF(AND(B$35="",B$67="",B$99=""),H130,"")</f>
        <v>Unterschrift bitte auf Blatt "Zusammenstellung" Seite 2!</v>
      </c>
      <c r="I32" s="156"/>
      <c r="J32" s="156"/>
      <c r="K32" s="156"/>
      <c r="L32" s="156"/>
      <c r="M32" s="156"/>
      <c r="N32" s="156"/>
      <c r="O32" s="176"/>
      <c r="P32" s="229"/>
      <c r="Q32" s="229"/>
      <c r="R32" s="229"/>
      <c r="S32" s="229"/>
      <c r="T32" s="229"/>
      <c r="U32" s="229"/>
      <c r="V32" s="229"/>
      <c r="W32" s="229"/>
      <c r="X32" s="229"/>
      <c r="Y32" s="229"/>
      <c r="Z32" s="229"/>
      <c r="AA32" s="229"/>
      <c r="AB32" s="229"/>
      <c r="AC32" s="229"/>
      <c r="AD32" s="223"/>
      <c r="AE32" s="103"/>
      <c r="AF32" s="104" t="s">
        <v>84</v>
      </c>
    </row>
    <row r="33" spans="1:32" ht="16.5" customHeight="1" x14ac:dyDescent="0.15">
      <c r="A33" s="174"/>
      <c r="B33" s="233" t="s">
        <v>144</v>
      </c>
      <c r="C33" s="233"/>
      <c r="D33" s="233"/>
      <c r="E33" s="233"/>
      <c r="F33" s="233"/>
      <c r="G33" s="233"/>
      <c r="H33" s="233"/>
      <c r="I33" s="233"/>
      <c r="J33" s="233"/>
      <c r="K33" s="233"/>
      <c r="L33" s="233"/>
      <c r="M33" s="233"/>
      <c r="N33" s="233"/>
      <c r="O33" s="176"/>
      <c r="P33" s="229"/>
      <c r="Q33" s="229"/>
      <c r="R33" s="229"/>
      <c r="S33" s="229"/>
      <c r="T33" s="229"/>
      <c r="U33" s="229"/>
      <c r="V33" s="229"/>
      <c r="W33" s="229"/>
      <c r="X33" s="229"/>
      <c r="Y33" s="229"/>
      <c r="Z33" s="229"/>
      <c r="AA33" s="229"/>
      <c r="AB33" s="229"/>
      <c r="AC33" s="229"/>
      <c r="AD33" s="223"/>
      <c r="AE33" s="103"/>
      <c r="AF33" s="104"/>
    </row>
    <row r="34" spans="1:32" ht="12.75" customHeight="1" x14ac:dyDescent="0.15">
      <c r="A34" s="176"/>
      <c r="B34" s="233" t="s">
        <v>140</v>
      </c>
      <c r="C34" s="233"/>
      <c r="D34" s="233"/>
      <c r="E34" s="233"/>
      <c r="F34" s="233"/>
      <c r="G34" s="233"/>
      <c r="H34" s="233"/>
      <c r="I34" s="233"/>
      <c r="J34" s="233"/>
      <c r="K34" s="233"/>
      <c r="L34" s="233"/>
      <c r="M34" s="233"/>
      <c r="N34" s="233"/>
      <c r="O34" s="176"/>
      <c r="P34" s="229"/>
      <c r="Q34" s="229"/>
      <c r="R34" s="229"/>
      <c r="S34" s="229"/>
      <c r="T34" s="229"/>
      <c r="U34" s="229"/>
      <c r="V34" s="229"/>
      <c r="W34" s="229"/>
      <c r="X34" s="229"/>
      <c r="Y34" s="229"/>
      <c r="Z34" s="229"/>
      <c r="AA34" s="229"/>
      <c r="AB34" s="229"/>
      <c r="AC34" s="229"/>
      <c r="AD34" s="223"/>
      <c r="AE34" s="103"/>
      <c r="AF34" s="104"/>
    </row>
    <row r="35" spans="1:32" ht="24" customHeight="1" x14ac:dyDescent="0.2">
      <c r="A35" s="176"/>
      <c r="B35" s="155" t="str">
        <f>IF(AND(B99="",B67="",AF51="",AF52="",AF53="",AF54="",AF55="",AF56="",AF57="",AF58="",AF59="",AF60="",AF61="",AF62="",AF63="",AF64=""),"","Seite 2")</f>
        <v/>
      </c>
      <c r="C35" s="155"/>
      <c r="D35" s="155"/>
      <c r="E35" s="155"/>
      <c r="F35" s="155"/>
      <c r="G35" s="155"/>
      <c r="H35" s="155"/>
      <c r="I35" s="155"/>
      <c r="J35" s="155"/>
      <c r="K35" s="155"/>
      <c r="L35" s="155"/>
      <c r="M35" s="155"/>
      <c r="N35" s="155"/>
      <c r="O35" s="176"/>
      <c r="P35" s="229"/>
      <c r="Q35" s="229"/>
      <c r="R35" s="229"/>
      <c r="S35" s="229"/>
      <c r="T35" s="229"/>
      <c r="U35" s="229"/>
      <c r="V35" s="229"/>
      <c r="W35" s="229"/>
      <c r="X35" s="229"/>
      <c r="Y35" s="229"/>
      <c r="Z35" s="229"/>
      <c r="AA35" s="229"/>
      <c r="AB35" s="229"/>
      <c r="AC35" s="229"/>
      <c r="AD35" s="223"/>
      <c r="AE35" s="103"/>
      <c r="AF35" s="104"/>
    </row>
    <row r="36" spans="1:32" ht="15.75" customHeight="1" x14ac:dyDescent="0.2">
      <c r="A36" s="176"/>
      <c r="B36" s="157" t="s">
        <v>38</v>
      </c>
      <c r="C36" s="157"/>
      <c r="D36" s="157"/>
      <c r="E36" s="173" t="s">
        <v>96</v>
      </c>
      <c r="F36" s="173"/>
      <c r="G36" s="187" t="str">
        <f>IF(B35="","",G$8)</f>
        <v/>
      </c>
      <c r="H36" s="188"/>
      <c r="I36" s="249" t="s">
        <v>32</v>
      </c>
      <c r="J36" s="249"/>
      <c r="K36" s="187" t="str">
        <f>IF(B35="","",K$8)</f>
        <v/>
      </c>
      <c r="L36" s="188"/>
      <c r="M36" s="191"/>
      <c r="N36" s="191"/>
      <c r="O36" s="176"/>
      <c r="P36" s="229"/>
      <c r="Q36" s="229"/>
      <c r="R36" s="229"/>
      <c r="S36" s="229"/>
      <c r="T36" s="229"/>
      <c r="U36" s="229"/>
      <c r="V36" s="229"/>
      <c r="W36" s="229"/>
      <c r="X36" s="229"/>
      <c r="Y36" s="229"/>
      <c r="Z36" s="229"/>
      <c r="AA36" s="229"/>
      <c r="AB36" s="229"/>
      <c r="AC36" s="229"/>
      <c r="AD36" s="223"/>
      <c r="AE36" s="103"/>
      <c r="AF36" s="104"/>
    </row>
    <row r="37" spans="1:32" ht="15.75" customHeight="1" x14ac:dyDescent="0.2">
      <c r="A37" s="176"/>
      <c r="B37" s="157" t="s">
        <v>33</v>
      </c>
      <c r="C37" s="157"/>
      <c r="D37" s="157"/>
      <c r="E37" s="173"/>
      <c r="F37" s="173"/>
      <c r="G37" s="189"/>
      <c r="H37" s="190"/>
      <c r="I37" s="249"/>
      <c r="J37" s="249"/>
      <c r="K37" s="189"/>
      <c r="L37" s="190"/>
      <c r="M37" s="191"/>
      <c r="N37" s="191"/>
      <c r="O37" s="176"/>
      <c r="P37" s="229"/>
      <c r="Q37" s="229"/>
      <c r="R37" s="229"/>
      <c r="S37" s="229"/>
      <c r="T37" s="229"/>
      <c r="U37" s="229"/>
      <c r="V37" s="229"/>
      <c r="W37" s="229"/>
      <c r="X37" s="229"/>
      <c r="Y37" s="229"/>
      <c r="Z37" s="229"/>
      <c r="AA37" s="229"/>
      <c r="AB37" s="229"/>
      <c r="AC37" s="229"/>
      <c r="AD37" s="223"/>
      <c r="AE37" s="103"/>
      <c r="AF37" s="104"/>
    </row>
    <row r="38" spans="1:32" ht="14.25" customHeight="1" x14ac:dyDescent="0.2">
      <c r="A38" s="176"/>
      <c r="B38" s="160" t="s">
        <v>4</v>
      </c>
      <c r="C38" s="160"/>
      <c r="D38" s="160"/>
      <c r="E38" s="160"/>
      <c r="F38" s="160"/>
      <c r="G38" s="160"/>
      <c r="H38" s="160"/>
      <c r="I38" s="160"/>
      <c r="J38" s="160"/>
      <c r="K38" s="160"/>
      <c r="L38" s="160"/>
      <c r="M38" s="160"/>
      <c r="N38" s="160"/>
      <c r="O38" s="176"/>
      <c r="P38" s="229"/>
      <c r="Q38" s="229"/>
      <c r="R38" s="229"/>
      <c r="S38" s="229"/>
      <c r="T38" s="229"/>
      <c r="U38" s="229"/>
      <c r="V38" s="229"/>
      <c r="W38" s="229"/>
      <c r="X38" s="229"/>
      <c r="Y38" s="229"/>
      <c r="Z38" s="229"/>
      <c r="AA38" s="229"/>
      <c r="AB38" s="229"/>
      <c r="AC38" s="229"/>
      <c r="AD38" s="223"/>
      <c r="AE38" s="103"/>
      <c r="AF38" s="104"/>
    </row>
    <row r="39" spans="1:32" ht="24" customHeight="1" x14ac:dyDescent="0.2">
      <c r="A39" s="176"/>
      <c r="B39" s="157" t="s">
        <v>35</v>
      </c>
      <c r="C39" s="157"/>
      <c r="D39" s="157"/>
      <c r="E39" s="185" t="str">
        <f>IF(B35="","",E$13)</f>
        <v/>
      </c>
      <c r="F39" s="185"/>
      <c r="G39" s="185"/>
      <c r="H39" s="89"/>
      <c r="I39" s="161" t="s">
        <v>3</v>
      </c>
      <c r="J39" s="161"/>
      <c r="K39" s="246" t="str">
        <f>IF(B35="","",K$6)</f>
        <v/>
      </c>
      <c r="L39" s="247">
        <v>1.2312867961597732E-294</v>
      </c>
      <c r="M39" s="247">
        <v>1.2313704165799911E-294</v>
      </c>
      <c r="N39" s="248">
        <v>1.231454037000209E-294</v>
      </c>
      <c r="O39" s="176"/>
      <c r="P39" s="86"/>
      <c r="Q39" s="86"/>
      <c r="R39" s="86"/>
      <c r="S39" s="86"/>
      <c r="T39" s="86"/>
      <c r="U39" s="78"/>
      <c r="V39" s="86"/>
      <c r="W39" s="86"/>
      <c r="X39" s="86"/>
      <c r="Y39" s="86"/>
      <c r="Z39" s="86"/>
      <c r="AA39" s="86"/>
      <c r="AB39" s="86"/>
      <c r="AC39" s="86"/>
      <c r="AD39" s="223"/>
      <c r="AE39" s="103"/>
      <c r="AF39" s="104"/>
    </row>
    <row r="40" spans="1:32" ht="19.5" customHeight="1" x14ac:dyDescent="0.2">
      <c r="A40" s="176"/>
      <c r="B40" s="181"/>
      <c r="C40" s="181"/>
      <c r="D40" s="181"/>
      <c r="E40" s="231" t="s">
        <v>40</v>
      </c>
      <c r="F40" s="231"/>
      <c r="G40" s="231"/>
      <c r="H40" s="231"/>
      <c r="I40" s="231"/>
      <c r="J40" s="231"/>
      <c r="K40" s="231"/>
      <c r="L40" s="231"/>
      <c r="M40" s="231"/>
      <c r="N40" s="231"/>
      <c r="O40" s="176"/>
      <c r="P40" s="229"/>
      <c r="Q40" s="229"/>
      <c r="R40" s="229"/>
      <c r="S40" s="229"/>
      <c r="T40" s="229"/>
      <c r="U40" s="229"/>
      <c r="V40" s="229"/>
      <c r="W40" s="229"/>
      <c r="X40" s="229"/>
      <c r="Y40" s="229"/>
      <c r="Z40" s="229"/>
      <c r="AA40" s="229"/>
      <c r="AB40" s="229"/>
      <c r="AC40" s="229"/>
      <c r="AD40" s="223"/>
      <c r="AE40" s="103"/>
      <c r="AF40" s="104"/>
    </row>
    <row r="41" spans="1:32" ht="18.75" customHeight="1" x14ac:dyDescent="0.2">
      <c r="A41" s="176"/>
      <c r="B41" s="154" t="s">
        <v>9</v>
      </c>
      <c r="C41" s="154"/>
      <c r="D41" s="154"/>
      <c r="E41" s="154" t="s">
        <v>66</v>
      </c>
      <c r="F41" s="154"/>
      <c r="G41" s="154"/>
      <c r="H41" s="154"/>
      <c r="I41" s="154"/>
      <c r="J41" s="154"/>
      <c r="K41" s="154"/>
      <c r="L41" s="154"/>
      <c r="M41" s="154"/>
      <c r="N41" s="154"/>
      <c r="O41" s="176"/>
      <c r="P41" s="229"/>
      <c r="Q41" s="229"/>
      <c r="R41" s="229"/>
      <c r="S41" s="229"/>
      <c r="T41" s="229"/>
      <c r="U41" s="229"/>
      <c r="V41" s="229"/>
      <c r="W41" s="229"/>
      <c r="X41" s="229"/>
      <c r="Y41" s="229"/>
      <c r="Z41" s="229"/>
      <c r="AA41" s="229"/>
      <c r="AB41" s="229"/>
      <c r="AC41" s="229"/>
      <c r="AD41" s="223"/>
      <c r="AE41" s="103"/>
      <c r="AF41" s="104"/>
    </row>
    <row r="42" spans="1:32" ht="14.25" customHeight="1" x14ac:dyDescent="0.25">
      <c r="A42" s="176"/>
      <c r="B42" s="157" t="s">
        <v>67</v>
      </c>
      <c r="C42" s="157"/>
      <c r="D42" s="157"/>
      <c r="E42" s="157" t="s">
        <v>68</v>
      </c>
      <c r="F42" s="157"/>
      <c r="G42" s="30" t="s">
        <v>69</v>
      </c>
      <c r="H42" s="31">
        <f>H16</f>
        <v>7.5</v>
      </c>
      <c r="I42" s="27" t="s">
        <v>70</v>
      </c>
      <c r="J42" s="27"/>
      <c r="K42" s="27"/>
      <c r="L42" s="27" t="s">
        <v>71</v>
      </c>
      <c r="M42" s="171">
        <f>M16</f>
        <v>25</v>
      </c>
      <c r="N42" s="171"/>
      <c r="O42" s="176"/>
      <c r="P42" s="229"/>
      <c r="Q42" s="229"/>
      <c r="R42" s="229"/>
      <c r="S42" s="229"/>
      <c r="T42" s="229"/>
      <c r="U42" s="229"/>
      <c r="V42" s="229"/>
      <c r="W42" s="229"/>
      <c r="X42" s="229"/>
      <c r="Y42" s="229"/>
      <c r="Z42" s="229"/>
      <c r="AA42" s="229"/>
      <c r="AB42" s="229"/>
      <c r="AC42" s="229"/>
      <c r="AD42" s="223"/>
      <c r="AE42" s="103"/>
      <c r="AF42" s="104"/>
    </row>
    <row r="43" spans="1:32" ht="12.6" customHeight="1" x14ac:dyDescent="0.2">
      <c r="A43" s="176"/>
      <c r="B43" s="160" t="s">
        <v>10</v>
      </c>
      <c r="C43" s="160"/>
      <c r="D43" s="160"/>
      <c r="E43" s="161" t="s">
        <v>100</v>
      </c>
      <c r="F43" s="161"/>
      <c r="G43" s="161"/>
      <c r="H43" s="161"/>
      <c r="I43" s="161"/>
      <c r="J43" s="161"/>
      <c r="K43" s="161"/>
      <c r="L43" s="161"/>
      <c r="M43" s="161"/>
      <c r="N43" s="161"/>
      <c r="O43" s="176"/>
      <c r="P43" s="86"/>
      <c r="Q43" s="86"/>
      <c r="R43" s="86"/>
      <c r="S43" s="86"/>
      <c r="T43" s="86"/>
      <c r="U43" s="78"/>
      <c r="V43" s="86"/>
      <c r="W43" s="86"/>
      <c r="X43" s="86"/>
      <c r="Y43" s="86"/>
      <c r="Z43" s="86"/>
      <c r="AA43" s="86"/>
      <c r="AB43" s="86"/>
      <c r="AC43" s="86"/>
      <c r="AD43" s="223"/>
      <c r="AE43" s="103"/>
      <c r="AF43" s="104"/>
    </row>
    <row r="44" spans="1:32" ht="12" customHeight="1" x14ac:dyDescent="0.15">
      <c r="A44" s="177"/>
      <c r="B44" s="32" t="s">
        <v>11</v>
      </c>
      <c r="C44" s="32">
        <v>1</v>
      </c>
      <c r="D44" s="33">
        <v>2</v>
      </c>
      <c r="E44" s="32">
        <v>3</v>
      </c>
      <c r="F44" s="33">
        <v>4</v>
      </c>
      <c r="G44" s="32">
        <v>5</v>
      </c>
      <c r="H44" s="33">
        <v>6</v>
      </c>
      <c r="I44" s="239">
        <v>7</v>
      </c>
      <c r="J44" s="239"/>
      <c r="K44" s="33">
        <v>8</v>
      </c>
      <c r="L44" s="232">
        <v>9</v>
      </c>
      <c r="M44" s="232"/>
      <c r="N44" s="232"/>
      <c r="O44" s="179"/>
      <c r="P44" s="86"/>
      <c r="Q44" s="86"/>
      <c r="R44" s="86"/>
      <c r="S44" s="86"/>
      <c r="T44" s="86"/>
      <c r="U44" s="86"/>
      <c r="V44" s="86"/>
      <c r="W44" s="86"/>
      <c r="X44" s="86"/>
      <c r="Y44" s="86"/>
      <c r="Z44" s="86"/>
      <c r="AA44" s="86"/>
      <c r="AB44" s="86"/>
      <c r="AC44" s="86"/>
      <c r="AD44" s="223"/>
      <c r="AE44" s="103"/>
      <c r="AF44" s="104"/>
    </row>
    <row r="45" spans="1:32" ht="12" customHeight="1" x14ac:dyDescent="0.2">
      <c r="A45" s="177"/>
      <c r="B45" s="162"/>
      <c r="C45" s="168" t="s">
        <v>12</v>
      </c>
      <c r="D45" s="34" t="s">
        <v>12</v>
      </c>
      <c r="E45" s="236" t="s">
        <v>13</v>
      </c>
      <c r="F45" s="34" t="s">
        <v>14</v>
      </c>
      <c r="G45" s="182" t="s">
        <v>15</v>
      </c>
      <c r="H45" s="34" t="s">
        <v>61</v>
      </c>
      <c r="I45" s="243" t="s">
        <v>72</v>
      </c>
      <c r="J45" s="168"/>
      <c r="K45" s="34" t="s">
        <v>16</v>
      </c>
      <c r="L45" s="165" t="s">
        <v>17</v>
      </c>
      <c r="M45" s="166"/>
      <c r="N45" s="167"/>
      <c r="O45" s="179"/>
      <c r="P45" s="199" t="s">
        <v>12</v>
      </c>
      <c r="Q45" s="165" t="s">
        <v>12</v>
      </c>
      <c r="R45" s="166"/>
      <c r="S45" s="167"/>
      <c r="T45" s="199" t="s">
        <v>13</v>
      </c>
      <c r="U45" s="34" t="s">
        <v>14</v>
      </c>
      <c r="V45" s="211" t="s">
        <v>15</v>
      </c>
      <c r="W45" s="182"/>
      <c r="X45" s="212"/>
      <c r="Y45" s="165" t="s">
        <v>61</v>
      </c>
      <c r="Z45" s="166"/>
      <c r="AA45" s="167"/>
      <c r="AB45" s="34" t="s">
        <v>72</v>
      </c>
      <c r="AC45" s="79" t="s">
        <v>72</v>
      </c>
      <c r="AD45" s="223"/>
      <c r="AE45" s="103"/>
      <c r="AF45" s="104"/>
    </row>
    <row r="46" spans="1:32" ht="12" customHeight="1" x14ac:dyDescent="0.2">
      <c r="A46" s="177"/>
      <c r="B46" s="163"/>
      <c r="C46" s="169"/>
      <c r="D46" s="35" t="s">
        <v>18</v>
      </c>
      <c r="E46" s="237"/>
      <c r="F46" s="36" t="s">
        <v>19</v>
      </c>
      <c r="G46" s="183"/>
      <c r="H46" s="36" t="s">
        <v>62</v>
      </c>
      <c r="I46" s="244"/>
      <c r="J46" s="169"/>
      <c r="K46" s="36" t="s">
        <v>20</v>
      </c>
      <c r="L46" s="195" t="s">
        <v>21</v>
      </c>
      <c r="M46" s="196"/>
      <c r="N46" s="197"/>
      <c r="O46" s="179"/>
      <c r="P46" s="200"/>
      <c r="Q46" s="225" t="s">
        <v>18</v>
      </c>
      <c r="R46" s="226"/>
      <c r="S46" s="227"/>
      <c r="T46" s="200"/>
      <c r="U46" s="36" t="s">
        <v>19</v>
      </c>
      <c r="V46" s="213"/>
      <c r="W46" s="183"/>
      <c r="X46" s="214"/>
      <c r="Y46" s="195" t="s">
        <v>62</v>
      </c>
      <c r="Z46" s="196"/>
      <c r="AA46" s="197"/>
      <c r="AB46" s="36"/>
      <c r="AC46" s="80" t="s">
        <v>101</v>
      </c>
      <c r="AD46" s="223"/>
      <c r="AE46" s="103"/>
      <c r="AF46" s="104"/>
    </row>
    <row r="47" spans="1:32" ht="12" customHeight="1" x14ac:dyDescent="0.2">
      <c r="A47" s="177"/>
      <c r="B47" s="163"/>
      <c r="C47" s="169"/>
      <c r="D47" s="36" t="s">
        <v>22</v>
      </c>
      <c r="E47" s="237"/>
      <c r="F47" s="36" t="s">
        <v>23</v>
      </c>
      <c r="G47" s="183"/>
      <c r="H47" s="37" t="s">
        <v>64</v>
      </c>
      <c r="I47" s="244"/>
      <c r="J47" s="169"/>
      <c r="K47" s="38">
        <f>H42</f>
        <v>7.5</v>
      </c>
      <c r="L47" s="195"/>
      <c r="M47" s="196"/>
      <c r="N47" s="197"/>
      <c r="O47" s="179"/>
      <c r="P47" s="200"/>
      <c r="Q47" s="195" t="s">
        <v>22</v>
      </c>
      <c r="R47" s="196"/>
      <c r="S47" s="197"/>
      <c r="T47" s="200"/>
      <c r="U47" s="36" t="s">
        <v>23</v>
      </c>
      <c r="V47" s="213"/>
      <c r="W47" s="183"/>
      <c r="X47" s="214"/>
      <c r="Y47" s="220" t="s">
        <v>64</v>
      </c>
      <c r="Z47" s="221"/>
      <c r="AA47" s="222"/>
      <c r="AB47" s="36"/>
      <c r="AC47" s="80" t="s">
        <v>102</v>
      </c>
      <c r="AD47" s="223"/>
      <c r="AE47" s="103"/>
      <c r="AF47" s="104"/>
    </row>
    <row r="48" spans="1:32" ht="12" customHeight="1" x14ac:dyDescent="0.2">
      <c r="A48" s="177"/>
      <c r="B48" s="164"/>
      <c r="C48" s="170"/>
      <c r="D48" s="39" t="s">
        <v>24</v>
      </c>
      <c r="E48" s="238"/>
      <c r="F48" s="39" t="s">
        <v>25</v>
      </c>
      <c r="G48" s="184"/>
      <c r="H48" s="40" t="s">
        <v>63</v>
      </c>
      <c r="I48" s="245"/>
      <c r="J48" s="170"/>
      <c r="K48" s="41">
        <f>M42</f>
        <v>25</v>
      </c>
      <c r="L48" s="203" t="s">
        <v>26</v>
      </c>
      <c r="M48" s="204"/>
      <c r="N48" s="205"/>
      <c r="O48" s="179"/>
      <c r="P48" s="201"/>
      <c r="Q48" s="217" t="s">
        <v>24</v>
      </c>
      <c r="R48" s="218"/>
      <c r="S48" s="219"/>
      <c r="T48" s="201"/>
      <c r="U48" s="39" t="s">
        <v>25</v>
      </c>
      <c r="V48" s="215"/>
      <c r="W48" s="184"/>
      <c r="X48" s="216"/>
      <c r="Y48" s="203" t="s">
        <v>63</v>
      </c>
      <c r="Z48" s="204"/>
      <c r="AA48" s="205"/>
      <c r="AB48" s="39"/>
      <c r="AC48" s="81" t="s">
        <v>104</v>
      </c>
      <c r="AD48" s="223"/>
      <c r="AE48" s="103"/>
      <c r="AF48" s="104"/>
    </row>
    <row r="49" spans="1:38" ht="12" customHeight="1" x14ac:dyDescent="0.2">
      <c r="A49" s="177"/>
      <c r="B49" s="42" t="s">
        <v>27</v>
      </c>
      <c r="C49" s="43" t="s">
        <v>88</v>
      </c>
      <c r="D49" s="43"/>
      <c r="E49" s="172" t="s">
        <v>81</v>
      </c>
      <c r="F49" s="172"/>
      <c r="G49" s="43"/>
      <c r="H49" s="43"/>
      <c r="I49" s="43" t="s">
        <v>30</v>
      </c>
      <c r="J49" s="43" t="s">
        <v>60</v>
      </c>
      <c r="K49" s="43" t="s">
        <v>31</v>
      </c>
      <c r="L49" s="186" t="s">
        <v>30</v>
      </c>
      <c r="M49" s="186"/>
      <c r="N49" s="43" t="s">
        <v>60</v>
      </c>
      <c r="O49" s="179"/>
      <c r="P49" s="82" t="s">
        <v>88</v>
      </c>
      <c r="Q49" s="206" t="s">
        <v>28</v>
      </c>
      <c r="R49" s="207"/>
      <c r="S49" s="208"/>
      <c r="T49" s="209" t="s">
        <v>81</v>
      </c>
      <c r="U49" s="210"/>
      <c r="V49" s="206" t="s">
        <v>29</v>
      </c>
      <c r="W49" s="207"/>
      <c r="X49" s="208"/>
      <c r="Y49" s="206" t="s">
        <v>29</v>
      </c>
      <c r="Z49" s="207"/>
      <c r="AA49" s="208"/>
      <c r="AB49" s="82" t="s">
        <v>103</v>
      </c>
      <c r="AC49" s="83" t="s">
        <v>30</v>
      </c>
      <c r="AD49" s="223"/>
      <c r="AE49" s="103"/>
      <c r="AF49" s="104"/>
    </row>
    <row r="50" spans="1:38" ht="22.5" customHeight="1" x14ac:dyDescent="0.45">
      <c r="A50" s="177"/>
      <c r="B50" s="57">
        <v>9</v>
      </c>
      <c r="C50" s="70"/>
      <c r="D50" s="70"/>
      <c r="E50" s="70"/>
      <c r="F50" s="70"/>
      <c r="G50" s="70"/>
      <c r="H50" s="70"/>
      <c r="I50" s="240" t="str">
        <f>IF(B35="","","Übertrag von Seite 1")</f>
        <v/>
      </c>
      <c r="J50" s="241"/>
      <c r="K50" s="242"/>
      <c r="L50" s="49"/>
      <c r="M50" s="50" t="str">
        <f>IF(AND(B35="",B67="",B99=""),"",IF(M31="","",M31))</f>
        <v/>
      </c>
      <c r="N50" s="47" t="s">
        <v>59</v>
      </c>
      <c r="O50" s="179"/>
      <c r="P50" s="70"/>
      <c r="Q50" s="70"/>
      <c r="R50" s="70"/>
      <c r="S50" s="70"/>
      <c r="T50" s="70"/>
      <c r="U50" s="70"/>
      <c r="V50" s="70"/>
      <c r="W50" s="70"/>
      <c r="X50" s="70"/>
      <c r="Y50" s="70"/>
      <c r="Z50" s="70"/>
      <c r="AA50" s="70"/>
      <c r="AB50" s="70"/>
      <c r="AC50" s="70"/>
      <c r="AD50" s="223"/>
      <c r="AE50" s="103"/>
      <c r="AF50" s="104"/>
    </row>
    <row r="51" spans="1:38" ht="22.5" customHeight="1" x14ac:dyDescent="0.45">
      <c r="A51" s="177"/>
      <c r="B51" s="57">
        <v>10</v>
      </c>
      <c r="C51" s="44" t="str">
        <f t="shared" ref="C51:C64" si="5">IF(OR(AF51="",AF51=0),"",AF51)</f>
        <v/>
      </c>
      <c r="D51" s="45" t="str">
        <f t="shared" ref="D51:D64" si="6">IF(OR(AG51="",AG51=0),"",AG51)</f>
        <v/>
      </c>
      <c r="E51" s="151" t="str">
        <f t="shared" ref="E51:E64" si="7">IF(OR(AH51="",AH51=0),"",AH51)</f>
        <v/>
      </c>
      <c r="F51" s="44" t="str">
        <f t="shared" ref="F51:F64" si="8">IF(OR(AI51="",AI51=0),"",AI51)</f>
        <v/>
      </c>
      <c r="G51" s="115" t="str">
        <f t="shared" ref="G51:G64" si="9">IF(OR(AJ51="",AJ51=0),"",AJ51)</f>
        <v/>
      </c>
      <c r="H51" s="115" t="str">
        <f t="shared" ref="H51:H64" si="10">IF(OR(AK51="",AK51=0),"",AK51)</f>
        <v/>
      </c>
      <c r="I51" s="46" t="str">
        <f t="shared" ref="I51:I64" si="11">IF(AL51="","",ROUNDDOWN(AL51,0))</f>
        <v/>
      </c>
      <c r="J51" s="47" t="s">
        <v>59</v>
      </c>
      <c r="K51" s="48" t="str">
        <f>IF(INDEX(C:C,51)="","",IF(INDEX(D:D,51)="X",M$16,H$16))</f>
        <v/>
      </c>
      <c r="L51" s="49"/>
      <c r="M51" s="50" t="str">
        <f>IF(AND(AF51="",AL51=""),"",IF(AND(AL51&gt;=0,E$9=""),"Name Aufsteller!",IF(AND(AL51&gt;=0,E$13=""),"Aufstellungsort!",IF(AF51=0,"Name Gerät!",IF(AND(AL51&gt;=0,AF51=""),"Name Gerät!",IF(AND(AF51&gt;0,AL51=""),"Betrag, EUR!",IF(K51="","",ROUNDDOWN(I51*K51/100,0))))))))</f>
        <v/>
      </c>
      <c r="N51" s="47" t="s">
        <v>59</v>
      </c>
      <c r="O51" s="180"/>
      <c r="Q51" s="51"/>
      <c r="R51" s="21"/>
      <c r="S51" s="51"/>
      <c r="T51" s="90"/>
      <c r="U51" s="21"/>
      <c r="V51" s="51"/>
      <c r="W51" s="116"/>
      <c r="X51" s="51"/>
      <c r="Y51" s="51"/>
      <c r="Z51" s="116"/>
      <c r="AA51" s="51"/>
      <c r="AB51" s="19"/>
      <c r="AC51" s="25" t="str">
        <f t="shared" ref="AC51:AC64" si="12">IF(AND(AF51="",AL51=""),"",IF(AND(AL51&gt;=0,E$9=""),"Name Aufsteller!",IF(AND(AL51&gt;=0,E$13=""),"Aufstellungsort!",IF(AF51=0,"Name Gerät!",IF(AND(AL51&gt;=0,AF51=""),"Name Gerät!",IF(AND(AF51&gt;0,AL51=""),"Betrag, EUR!",I51))))))</f>
        <v/>
      </c>
      <c r="AD51" s="224"/>
      <c r="AE51" s="103" t="str">
        <f t="shared" ref="AE51:AE64" si="13">M51</f>
        <v/>
      </c>
      <c r="AF51" s="104" t="str">
        <f>IF(INDEX(P:P,51)="","",INDEX(P:P,51))</f>
        <v/>
      </c>
      <c r="AG51" s="105" t="str">
        <f>IF(INDEX(R:R,51)="","",INDEX(R:R,51))</f>
        <v/>
      </c>
      <c r="AH51" s="105" t="str">
        <f>IF(INDEX(T:T,51)="","",INDEX(T:T,51))</f>
        <v/>
      </c>
      <c r="AI51" s="105" t="str">
        <f>IF(INDEX(U:U,51)="","",INDEX(U:U,51))</f>
        <v/>
      </c>
      <c r="AJ51" s="105" t="str">
        <f>IF(INDEX(W:W,51)="","",INDEX(W:W,51))</f>
        <v/>
      </c>
      <c r="AK51" s="105" t="str">
        <f>IF(INDEX(Z:Z,51)="","",INDEX(Z:Z,51))</f>
        <v/>
      </c>
      <c r="AL51" s="105" t="str">
        <f>IF(INDEX(AB:AB,51)="","",INDEX(AB:AB,51))</f>
        <v/>
      </c>
    </row>
    <row r="52" spans="1:38" ht="22.5" customHeight="1" x14ac:dyDescent="0.45">
      <c r="A52" s="177"/>
      <c r="B52" s="57">
        <v>11</v>
      </c>
      <c r="C52" s="44" t="str">
        <f t="shared" si="5"/>
        <v/>
      </c>
      <c r="D52" s="45" t="str">
        <f t="shared" si="6"/>
        <v/>
      </c>
      <c r="E52" s="151" t="str">
        <f t="shared" si="7"/>
        <v/>
      </c>
      <c r="F52" s="44" t="str">
        <f t="shared" si="8"/>
        <v/>
      </c>
      <c r="G52" s="115" t="str">
        <f t="shared" si="9"/>
        <v/>
      </c>
      <c r="H52" s="115" t="str">
        <f t="shared" si="10"/>
        <v/>
      </c>
      <c r="I52" s="46" t="str">
        <f t="shared" si="11"/>
        <v/>
      </c>
      <c r="J52" s="47" t="s">
        <v>59</v>
      </c>
      <c r="K52" s="48" t="str">
        <f>IF(INDEX(C:C,52)="","",IF(INDEX(D:D,52)="X",M$16,H$16))</f>
        <v/>
      </c>
      <c r="L52" s="49"/>
      <c r="M52" s="50" t="str">
        <f t="shared" ref="M52:M64" si="14">IF(AND(AF52="",AL52=""),"",IF(AND(AL52&gt;=0,E$9=""),"Name Aufsteller!",IF(AND(AL52&gt;=0,E$13=""),"Aufstellungsort!",IF(AF52=0,"Name Gerät!",IF(AND(AL52&gt;=0,AF52=""),"Name Gerät!",IF(AND(AF52&gt;0,AL52=""),"Betrag, EUR!",IF(K52="","",ROUNDDOWN(I52*K52/100,0))))))))</f>
        <v/>
      </c>
      <c r="N52" s="47" t="s">
        <v>59</v>
      </c>
      <c r="O52" s="180"/>
      <c r="Q52" s="51"/>
      <c r="R52" s="21"/>
      <c r="S52" s="51"/>
      <c r="T52" s="90"/>
      <c r="U52" s="21"/>
      <c r="V52" s="51"/>
      <c r="W52" s="116"/>
      <c r="X52" s="51"/>
      <c r="Y52" s="51"/>
      <c r="Z52" s="116"/>
      <c r="AA52" s="51"/>
      <c r="AB52" s="19"/>
      <c r="AC52" s="25" t="str">
        <f t="shared" si="12"/>
        <v/>
      </c>
      <c r="AD52" s="224"/>
      <c r="AE52" s="103" t="str">
        <f t="shared" si="13"/>
        <v/>
      </c>
      <c r="AF52" s="104" t="str">
        <f>IF(INDEX(P:P,52)="","",INDEX(P:P,52))</f>
        <v/>
      </c>
      <c r="AG52" s="105" t="str">
        <f>IF(INDEX(R:R,52)="","",INDEX(R:R,52))</f>
        <v/>
      </c>
      <c r="AH52" s="105" t="str">
        <f>IF(INDEX(T:T,52)="","",INDEX(T:T,52))</f>
        <v/>
      </c>
      <c r="AI52" s="105" t="str">
        <f>IF(INDEX(U:U,52)="","",INDEX(U:U,52))</f>
        <v/>
      </c>
      <c r="AJ52" s="105" t="str">
        <f>IF(INDEX(W:W,52)="","",INDEX(W:W,52))</f>
        <v/>
      </c>
      <c r="AK52" s="105" t="str">
        <f>IF(INDEX(Z:Z,52)="","",INDEX(Z:Z,52))</f>
        <v/>
      </c>
      <c r="AL52" s="105" t="str">
        <f>IF(INDEX(AB:AB,52)="","",INDEX(AB:AB,52))</f>
        <v/>
      </c>
    </row>
    <row r="53" spans="1:38" ht="22.5" customHeight="1" x14ac:dyDescent="0.45">
      <c r="A53" s="177"/>
      <c r="B53" s="57">
        <v>12</v>
      </c>
      <c r="C53" s="44" t="str">
        <f t="shared" si="5"/>
        <v/>
      </c>
      <c r="D53" s="45" t="str">
        <f t="shared" si="6"/>
        <v/>
      </c>
      <c r="E53" s="151" t="str">
        <f t="shared" si="7"/>
        <v/>
      </c>
      <c r="F53" s="44" t="str">
        <f t="shared" si="8"/>
        <v/>
      </c>
      <c r="G53" s="115" t="str">
        <f t="shared" si="9"/>
        <v/>
      </c>
      <c r="H53" s="115" t="str">
        <f t="shared" si="10"/>
        <v/>
      </c>
      <c r="I53" s="46" t="str">
        <f t="shared" si="11"/>
        <v/>
      </c>
      <c r="J53" s="47" t="s">
        <v>59</v>
      </c>
      <c r="K53" s="48" t="str">
        <f>IF(INDEX(C:C,53)="","",IF(INDEX(D:D,53)="X",M$16,H$16))</f>
        <v/>
      </c>
      <c r="L53" s="49"/>
      <c r="M53" s="50" t="str">
        <f t="shared" si="14"/>
        <v/>
      </c>
      <c r="N53" s="47" t="s">
        <v>59</v>
      </c>
      <c r="O53" s="180"/>
      <c r="Q53" s="51"/>
      <c r="R53" s="21"/>
      <c r="S53" s="51"/>
      <c r="T53" s="90"/>
      <c r="U53" s="21"/>
      <c r="V53" s="51"/>
      <c r="W53" s="21"/>
      <c r="X53" s="51"/>
      <c r="Y53" s="51"/>
      <c r="Z53" s="21"/>
      <c r="AA53" s="51"/>
      <c r="AB53" s="19"/>
      <c r="AC53" s="25" t="str">
        <f t="shared" si="12"/>
        <v/>
      </c>
      <c r="AD53" s="224"/>
      <c r="AE53" s="103" t="str">
        <f t="shared" si="13"/>
        <v/>
      </c>
      <c r="AF53" s="104" t="str">
        <f>IF(INDEX(P:P,53)="","",INDEX(P:P,53))</f>
        <v/>
      </c>
      <c r="AG53" s="105" t="str">
        <f>IF(INDEX(R:R,53)="","",INDEX(R:R,53))</f>
        <v/>
      </c>
      <c r="AH53" s="105" t="str">
        <f>IF(INDEX(T:T,53)="","",INDEX(T:T,53))</f>
        <v/>
      </c>
      <c r="AI53" s="105" t="str">
        <f>IF(INDEX(U:U,53)="","",INDEX(U:U,53))</f>
        <v/>
      </c>
      <c r="AJ53" s="105" t="str">
        <f>IF(INDEX(W:W,53)="","",INDEX(W:W,53))</f>
        <v/>
      </c>
      <c r="AK53" s="105" t="str">
        <f>IF(INDEX(Z:Z,53)="","",INDEX(Z:Z,53))</f>
        <v/>
      </c>
      <c r="AL53" s="105" t="str">
        <f>IF(INDEX(AB:AB,53)="","",INDEX(AB:AB,53))</f>
        <v/>
      </c>
    </row>
    <row r="54" spans="1:38" ht="22.5" customHeight="1" x14ac:dyDescent="0.45">
      <c r="A54" s="177"/>
      <c r="B54" s="57">
        <v>13</v>
      </c>
      <c r="C54" s="44" t="str">
        <f t="shared" si="5"/>
        <v/>
      </c>
      <c r="D54" s="45" t="str">
        <f t="shared" si="6"/>
        <v/>
      </c>
      <c r="E54" s="151" t="str">
        <f t="shared" si="7"/>
        <v/>
      </c>
      <c r="F54" s="44" t="str">
        <f t="shared" si="8"/>
        <v/>
      </c>
      <c r="G54" s="115" t="str">
        <f t="shared" si="9"/>
        <v/>
      </c>
      <c r="H54" s="115" t="str">
        <f t="shared" si="10"/>
        <v/>
      </c>
      <c r="I54" s="46" t="str">
        <f t="shared" si="11"/>
        <v/>
      </c>
      <c r="J54" s="47" t="s">
        <v>59</v>
      </c>
      <c r="K54" s="48" t="str">
        <f>IF(INDEX(C:C,54)="","",IF(INDEX(D:D,54)="X",M$16,H$16))</f>
        <v/>
      </c>
      <c r="L54" s="49"/>
      <c r="M54" s="50" t="str">
        <f t="shared" si="14"/>
        <v/>
      </c>
      <c r="N54" s="47" t="s">
        <v>59</v>
      </c>
      <c r="O54" s="180"/>
      <c r="P54" s="21"/>
      <c r="Q54" s="51"/>
      <c r="R54" s="21"/>
      <c r="S54" s="51"/>
      <c r="T54" s="90"/>
      <c r="U54" s="21"/>
      <c r="V54" s="51"/>
      <c r="W54" s="21"/>
      <c r="X54" s="51"/>
      <c r="Y54" s="51"/>
      <c r="Z54" s="21"/>
      <c r="AA54" s="51"/>
      <c r="AB54" s="19"/>
      <c r="AC54" s="25" t="str">
        <f t="shared" si="12"/>
        <v/>
      </c>
      <c r="AD54" s="224"/>
      <c r="AE54" s="103" t="str">
        <f t="shared" si="13"/>
        <v/>
      </c>
      <c r="AF54" s="104" t="str">
        <f>IF(INDEX(P:P,54)="","",INDEX(P:P,54))</f>
        <v/>
      </c>
      <c r="AG54" s="105" t="str">
        <f>IF(INDEX(R:R,54)="","",INDEX(R:R,54))</f>
        <v/>
      </c>
      <c r="AH54" s="105" t="str">
        <f>IF(INDEX(T:T,54)="","",INDEX(T:T,54))</f>
        <v/>
      </c>
      <c r="AI54" s="105" t="str">
        <f>IF(INDEX(U:U,54)="","",INDEX(U:U,54))</f>
        <v/>
      </c>
      <c r="AJ54" s="105" t="str">
        <f>IF(INDEX(W:W,54)="","",INDEX(W:W,54))</f>
        <v/>
      </c>
      <c r="AK54" s="105" t="str">
        <f>IF(INDEX(Z:Z,54)="","",INDEX(Z:Z,54))</f>
        <v/>
      </c>
      <c r="AL54" s="105" t="str">
        <f>IF(INDEX(AB:AB,54)="","",INDEX(AB:AB,54))</f>
        <v/>
      </c>
    </row>
    <row r="55" spans="1:38" ht="22.5" customHeight="1" x14ac:dyDescent="0.45">
      <c r="A55" s="177"/>
      <c r="B55" s="57">
        <v>14</v>
      </c>
      <c r="C55" s="44" t="str">
        <f t="shared" si="5"/>
        <v/>
      </c>
      <c r="D55" s="45" t="str">
        <f t="shared" si="6"/>
        <v/>
      </c>
      <c r="E55" s="151" t="str">
        <f t="shared" si="7"/>
        <v/>
      </c>
      <c r="F55" s="44" t="str">
        <f t="shared" si="8"/>
        <v/>
      </c>
      <c r="G55" s="115" t="str">
        <f t="shared" si="9"/>
        <v/>
      </c>
      <c r="H55" s="115" t="str">
        <f t="shared" si="10"/>
        <v/>
      </c>
      <c r="I55" s="46" t="str">
        <f t="shared" si="11"/>
        <v/>
      </c>
      <c r="J55" s="47" t="s">
        <v>59</v>
      </c>
      <c r="K55" s="48" t="str">
        <f>IF(INDEX(C:C,55)="","",IF(INDEX(D:D,55)="X",M$16,H$16))</f>
        <v/>
      </c>
      <c r="L55" s="49"/>
      <c r="M55" s="50" t="str">
        <f t="shared" si="14"/>
        <v/>
      </c>
      <c r="N55" s="47" t="s">
        <v>59</v>
      </c>
      <c r="O55" s="180"/>
      <c r="Q55" s="51"/>
      <c r="R55" s="21"/>
      <c r="S55" s="51"/>
      <c r="T55" s="90"/>
      <c r="U55" s="21"/>
      <c r="V55" s="51"/>
      <c r="W55" s="21"/>
      <c r="X55" s="51"/>
      <c r="Y55" s="51"/>
      <c r="Z55" s="21"/>
      <c r="AA55" s="51"/>
      <c r="AB55" s="19"/>
      <c r="AC55" s="25" t="str">
        <f t="shared" si="12"/>
        <v/>
      </c>
      <c r="AD55" s="224"/>
      <c r="AE55" s="103" t="str">
        <f t="shared" si="13"/>
        <v/>
      </c>
      <c r="AF55" s="104" t="str">
        <f>IF(INDEX(P:P,55)="","",INDEX(P:P,55))</f>
        <v/>
      </c>
      <c r="AG55" s="105" t="str">
        <f>IF(INDEX(R:R,55)="","",INDEX(R:R,55))</f>
        <v/>
      </c>
      <c r="AH55" s="105" t="str">
        <f>IF(INDEX(T:T,55)="","",INDEX(T:T,55))</f>
        <v/>
      </c>
      <c r="AI55" s="105" t="str">
        <f>IF(INDEX(U:U,55)="","",INDEX(U:U,55))</f>
        <v/>
      </c>
      <c r="AJ55" s="105" t="str">
        <f>IF(INDEX(W:W,55)="","",INDEX(W:W,55))</f>
        <v/>
      </c>
      <c r="AK55" s="105" t="str">
        <f>IF(INDEX(Z:Z,55)="","",INDEX(Z:Z,55))</f>
        <v/>
      </c>
      <c r="AL55" s="105" t="str">
        <f>IF(INDEX(AB:AB,55)="","",INDEX(AB:AB,55))</f>
        <v/>
      </c>
    </row>
    <row r="56" spans="1:38" ht="22.5" customHeight="1" x14ac:dyDescent="0.45">
      <c r="A56" s="177"/>
      <c r="B56" s="57">
        <v>15</v>
      </c>
      <c r="C56" s="44" t="str">
        <f t="shared" si="5"/>
        <v/>
      </c>
      <c r="D56" s="45" t="str">
        <f t="shared" si="6"/>
        <v/>
      </c>
      <c r="E56" s="151" t="str">
        <f t="shared" si="7"/>
        <v/>
      </c>
      <c r="F56" s="44" t="str">
        <f t="shared" si="8"/>
        <v/>
      </c>
      <c r="G56" s="115" t="str">
        <f t="shared" si="9"/>
        <v/>
      </c>
      <c r="H56" s="115" t="str">
        <f t="shared" si="10"/>
        <v/>
      </c>
      <c r="I56" s="46" t="str">
        <f t="shared" si="11"/>
        <v/>
      </c>
      <c r="J56" s="47" t="s">
        <v>59</v>
      </c>
      <c r="K56" s="48" t="str">
        <f>IF(INDEX(C:C,56)="","",IF(INDEX(D:D,56)="X",M$16,H$16))</f>
        <v/>
      </c>
      <c r="L56" s="49"/>
      <c r="M56" s="50" t="str">
        <f t="shared" si="14"/>
        <v/>
      </c>
      <c r="N56" s="47" t="s">
        <v>59</v>
      </c>
      <c r="O56" s="180"/>
      <c r="Q56" s="51"/>
      <c r="R56" s="21"/>
      <c r="S56" s="51"/>
      <c r="T56" s="90"/>
      <c r="U56" s="21"/>
      <c r="V56" s="51"/>
      <c r="W56" s="21"/>
      <c r="X56" s="51"/>
      <c r="Y56" s="51"/>
      <c r="Z56" s="21"/>
      <c r="AA56" s="51"/>
      <c r="AB56" s="19"/>
      <c r="AC56" s="25" t="str">
        <f t="shared" si="12"/>
        <v/>
      </c>
      <c r="AD56" s="224"/>
      <c r="AE56" s="103" t="str">
        <f t="shared" si="13"/>
        <v/>
      </c>
      <c r="AF56" s="104" t="str">
        <f>IF(INDEX(P:P,56)="","",INDEX(P:P,56))</f>
        <v/>
      </c>
      <c r="AG56" s="105" t="str">
        <f>IF(INDEX(R:R,56)="","",INDEX(R:R,56))</f>
        <v/>
      </c>
      <c r="AH56" s="105" t="str">
        <f>IF(INDEX(T:T,56)="","",INDEX(T:T,56))</f>
        <v/>
      </c>
      <c r="AI56" s="105" t="str">
        <f>IF(INDEX(U:U,56)="","",INDEX(U:U,56))</f>
        <v/>
      </c>
      <c r="AJ56" s="105" t="str">
        <f>IF(INDEX(W:W,56)="","",INDEX(W:W,56))</f>
        <v/>
      </c>
      <c r="AK56" s="105" t="str">
        <f>IF(INDEX(Z:Z,56)="","",INDEX(Z:Z,56))</f>
        <v/>
      </c>
      <c r="AL56" s="105" t="str">
        <f>IF(INDEX(AB:AB,56)="","",INDEX(AB:AB,56))</f>
        <v/>
      </c>
    </row>
    <row r="57" spans="1:38" ht="22.5" customHeight="1" x14ac:dyDescent="0.45">
      <c r="A57" s="177"/>
      <c r="B57" s="57">
        <v>16</v>
      </c>
      <c r="C57" s="44" t="str">
        <f t="shared" si="5"/>
        <v/>
      </c>
      <c r="D57" s="45" t="str">
        <f t="shared" si="6"/>
        <v/>
      </c>
      <c r="E57" s="151" t="str">
        <f t="shared" si="7"/>
        <v/>
      </c>
      <c r="F57" s="44" t="str">
        <f t="shared" si="8"/>
        <v/>
      </c>
      <c r="G57" s="115" t="str">
        <f t="shared" si="9"/>
        <v/>
      </c>
      <c r="H57" s="115" t="str">
        <f t="shared" si="10"/>
        <v/>
      </c>
      <c r="I57" s="46" t="str">
        <f t="shared" si="11"/>
        <v/>
      </c>
      <c r="J57" s="47" t="s">
        <v>59</v>
      </c>
      <c r="K57" s="48" t="str">
        <f>IF(INDEX(C:C,57)="","",IF(INDEX(D:D,57)="X",M$16,H$16))</f>
        <v/>
      </c>
      <c r="L57" s="49"/>
      <c r="M57" s="50" t="str">
        <f t="shared" si="14"/>
        <v/>
      </c>
      <c r="N57" s="47" t="s">
        <v>59</v>
      </c>
      <c r="O57" s="180"/>
      <c r="Q57" s="51"/>
      <c r="R57" s="21"/>
      <c r="S57" s="51"/>
      <c r="T57" s="90"/>
      <c r="U57" s="21"/>
      <c r="V57" s="51"/>
      <c r="W57" s="21"/>
      <c r="X57" s="51"/>
      <c r="Y57" s="51"/>
      <c r="Z57" s="21"/>
      <c r="AA57" s="51"/>
      <c r="AB57" s="19"/>
      <c r="AC57" s="25" t="str">
        <f t="shared" si="12"/>
        <v/>
      </c>
      <c r="AD57" s="224"/>
      <c r="AE57" s="103" t="str">
        <f t="shared" si="13"/>
        <v/>
      </c>
      <c r="AF57" s="104" t="str">
        <f>IF(INDEX(P:P,57)="","",INDEX(P:P,57))</f>
        <v/>
      </c>
      <c r="AG57" s="105" t="str">
        <f>IF(INDEX(R:R,57)="","",INDEX(R:R,57))</f>
        <v/>
      </c>
      <c r="AH57" s="105" t="str">
        <f>IF(INDEX(T:T,57)="","",INDEX(T:T,57))</f>
        <v/>
      </c>
      <c r="AI57" s="105" t="str">
        <f>IF(INDEX(U:U,57)="","",INDEX(U:U,57))</f>
        <v/>
      </c>
      <c r="AJ57" s="105" t="str">
        <f>IF(INDEX(W:W,57)="","",INDEX(W:W,57))</f>
        <v/>
      </c>
      <c r="AK57" s="105" t="str">
        <f>IF(INDEX(Z:Z,57)="","",INDEX(Z:Z,57))</f>
        <v/>
      </c>
      <c r="AL57" s="105" t="str">
        <f>IF(INDEX(AB:AB,57)="","",INDEX(AB:AB,57))</f>
        <v/>
      </c>
    </row>
    <row r="58" spans="1:38" ht="22.5" customHeight="1" x14ac:dyDescent="0.45">
      <c r="A58" s="177"/>
      <c r="B58" s="57">
        <v>17</v>
      </c>
      <c r="C58" s="44" t="str">
        <f t="shared" si="5"/>
        <v/>
      </c>
      <c r="D58" s="45" t="str">
        <f t="shared" si="6"/>
        <v/>
      </c>
      <c r="E58" s="151" t="str">
        <f t="shared" si="7"/>
        <v/>
      </c>
      <c r="F58" s="44" t="str">
        <f t="shared" si="8"/>
        <v/>
      </c>
      <c r="G58" s="115" t="str">
        <f t="shared" si="9"/>
        <v/>
      </c>
      <c r="H58" s="115" t="str">
        <f t="shared" si="10"/>
        <v/>
      </c>
      <c r="I58" s="46" t="str">
        <f t="shared" si="11"/>
        <v/>
      </c>
      <c r="J58" s="47" t="s">
        <v>59</v>
      </c>
      <c r="K58" s="48" t="str">
        <f>IF(INDEX(C:C,58)="","",IF(INDEX(D:D,58)="X",M$16,H$16))</f>
        <v/>
      </c>
      <c r="L58" s="49"/>
      <c r="M58" s="50" t="str">
        <f t="shared" si="14"/>
        <v/>
      </c>
      <c r="N58" s="47" t="s">
        <v>59</v>
      </c>
      <c r="O58" s="180"/>
      <c r="Q58" s="51"/>
      <c r="R58" s="21"/>
      <c r="S58" s="51"/>
      <c r="T58" s="90"/>
      <c r="U58" s="21"/>
      <c r="V58" s="51"/>
      <c r="W58" s="21"/>
      <c r="X58" s="51"/>
      <c r="Y58" s="51"/>
      <c r="Z58" s="21"/>
      <c r="AA58" s="51"/>
      <c r="AB58" s="19"/>
      <c r="AC58" s="25" t="str">
        <f t="shared" si="12"/>
        <v/>
      </c>
      <c r="AD58" s="224"/>
      <c r="AE58" s="103" t="str">
        <f t="shared" si="13"/>
        <v/>
      </c>
      <c r="AF58" s="104" t="str">
        <f>IF(INDEX(P:P,58)="","",INDEX(P:P,58))</f>
        <v/>
      </c>
      <c r="AG58" s="105" t="str">
        <f>IF(INDEX(R:R,58)="","",INDEX(R:R,58))</f>
        <v/>
      </c>
      <c r="AH58" s="105" t="str">
        <f>IF(INDEX(T:T,58)="","",INDEX(T:T,58))</f>
        <v/>
      </c>
      <c r="AI58" s="105" t="str">
        <f>IF(INDEX(U:U,58)="","",INDEX(U:U,58))</f>
        <v/>
      </c>
      <c r="AJ58" s="105" t="str">
        <f>IF(INDEX(W:W,58)="","",INDEX(W:W,58))</f>
        <v/>
      </c>
      <c r="AK58" s="105" t="str">
        <f>IF(INDEX(Z:Z,58)="","",INDEX(Z:Z,58))</f>
        <v/>
      </c>
      <c r="AL58" s="105" t="str">
        <f>IF(INDEX(AB:AB,58)="","",INDEX(AB:AB,58))</f>
        <v/>
      </c>
    </row>
    <row r="59" spans="1:38" ht="22.5" customHeight="1" x14ac:dyDescent="0.45">
      <c r="A59" s="177"/>
      <c r="B59" s="57">
        <v>18</v>
      </c>
      <c r="C59" s="44" t="str">
        <f t="shared" si="5"/>
        <v/>
      </c>
      <c r="D59" s="45" t="str">
        <f t="shared" si="6"/>
        <v/>
      </c>
      <c r="E59" s="151" t="str">
        <f t="shared" si="7"/>
        <v/>
      </c>
      <c r="F59" s="44" t="str">
        <f t="shared" si="8"/>
        <v/>
      </c>
      <c r="G59" s="115" t="str">
        <f t="shared" si="9"/>
        <v/>
      </c>
      <c r="H59" s="115" t="str">
        <f t="shared" si="10"/>
        <v/>
      </c>
      <c r="I59" s="46" t="str">
        <f t="shared" si="11"/>
        <v/>
      </c>
      <c r="J59" s="47" t="s">
        <v>59</v>
      </c>
      <c r="K59" s="48" t="str">
        <f>IF(INDEX(C:C,59)="","",IF(INDEX(D:D,59)="X",M$16,H$16))</f>
        <v/>
      </c>
      <c r="L59" s="49"/>
      <c r="M59" s="50" t="str">
        <f t="shared" si="14"/>
        <v/>
      </c>
      <c r="N59" s="47" t="s">
        <v>59</v>
      </c>
      <c r="O59" s="180"/>
      <c r="Q59" s="51"/>
      <c r="R59" s="21"/>
      <c r="S59" s="51"/>
      <c r="T59" s="90"/>
      <c r="U59" s="21"/>
      <c r="V59" s="51"/>
      <c r="W59" s="21"/>
      <c r="X59" s="51"/>
      <c r="Y59" s="51"/>
      <c r="Z59" s="21"/>
      <c r="AA59" s="51"/>
      <c r="AB59" s="19"/>
      <c r="AC59" s="25" t="str">
        <f t="shared" si="12"/>
        <v/>
      </c>
      <c r="AD59" s="224"/>
      <c r="AE59" s="103" t="str">
        <f t="shared" si="13"/>
        <v/>
      </c>
      <c r="AF59" s="104" t="str">
        <f>IF(INDEX(P:P,59)="","",INDEX(P:P,59))</f>
        <v/>
      </c>
      <c r="AG59" s="105" t="str">
        <f>IF(INDEX(R:R,59)="","",INDEX(R:R,59))</f>
        <v/>
      </c>
      <c r="AH59" s="105" t="str">
        <f>IF(INDEX(T:T,59)="","",INDEX(T:T,59))</f>
        <v/>
      </c>
      <c r="AI59" s="105" t="str">
        <f>IF(INDEX(U:U,59)="","",INDEX(U:U,59))</f>
        <v/>
      </c>
      <c r="AJ59" s="105" t="str">
        <f>IF(INDEX(W:W,59)="","",INDEX(W:W,59))</f>
        <v/>
      </c>
      <c r="AK59" s="105" t="str">
        <f>IF(INDEX(Z:Z,59)="","",INDEX(Z:Z,59))</f>
        <v/>
      </c>
      <c r="AL59" s="105" t="str">
        <f>IF(INDEX(AB:AB,59)="","",INDEX(AB:AB,59))</f>
        <v/>
      </c>
    </row>
    <row r="60" spans="1:38" ht="22.5" customHeight="1" x14ac:dyDescent="0.45">
      <c r="A60" s="177"/>
      <c r="B60" s="57">
        <v>19</v>
      </c>
      <c r="C60" s="44" t="str">
        <f t="shared" si="5"/>
        <v/>
      </c>
      <c r="D60" s="45" t="str">
        <f t="shared" si="6"/>
        <v/>
      </c>
      <c r="E60" s="151" t="str">
        <f t="shared" si="7"/>
        <v/>
      </c>
      <c r="F60" s="44" t="str">
        <f t="shared" si="8"/>
        <v/>
      </c>
      <c r="G60" s="115" t="str">
        <f t="shared" si="9"/>
        <v/>
      </c>
      <c r="H60" s="115" t="str">
        <f t="shared" si="10"/>
        <v/>
      </c>
      <c r="I60" s="46" t="str">
        <f t="shared" si="11"/>
        <v/>
      </c>
      <c r="J60" s="47" t="s">
        <v>59</v>
      </c>
      <c r="K60" s="48" t="str">
        <f>IF(INDEX(C:C,60)="","",IF(INDEX(D:D,60)="X",M$16,H$16))</f>
        <v/>
      </c>
      <c r="L60" s="49"/>
      <c r="M60" s="50" t="str">
        <f t="shared" si="14"/>
        <v/>
      </c>
      <c r="N60" s="47" t="s">
        <v>59</v>
      </c>
      <c r="O60" s="180"/>
      <c r="Q60" s="51"/>
      <c r="R60" s="21"/>
      <c r="S60" s="51"/>
      <c r="T60" s="90"/>
      <c r="U60" s="21"/>
      <c r="V60" s="51"/>
      <c r="W60" s="116"/>
      <c r="X60" s="51"/>
      <c r="Y60" s="51"/>
      <c r="Z60" s="116"/>
      <c r="AA60" s="51"/>
      <c r="AB60" s="19"/>
      <c r="AC60" s="25" t="str">
        <f t="shared" si="12"/>
        <v/>
      </c>
      <c r="AD60" s="224"/>
      <c r="AE60" s="103" t="str">
        <f t="shared" si="13"/>
        <v/>
      </c>
      <c r="AF60" s="104" t="str">
        <f>IF(INDEX(P:P,60)="","",INDEX(P:P,60))</f>
        <v/>
      </c>
      <c r="AG60" s="105" t="str">
        <f>IF(INDEX(R:R,60)="","",INDEX(R:R,60))</f>
        <v/>
      </c>
      <c r="AH60" s="105" t="str">
        <f>IF(INDEX(T:T,60)="","",INDEX(T:T,60))</f>
        <v/>
      </c>
      <c r="AI60" s="105" t="str">
        <f>IF(INDEX(U:U,60)="","",INDEX(U:U,60))</f>
        <v/>
      </c>
      <c r="AJ60" s="105" t="str">
        <f>IF(INDEX(W:W,60)="","",INDEX(W:W,60))</f>
        <v/>
      </c>
      <c r="AK60" s="105" t="str">
        <f>IF(INDEX(Z:Z,60)="","",INDEX(Z:Z,60))</f>
        <v/>
      </c>
      <c r="AL60" s="105" t="str">
        <f>IF(INDEX(AB:AB,60)="","",INDEX(AB:AB,60))</f>
        <v/>
      </c>
    </row>
    <row r="61" spans="1:38" ht="22.5" customHeight="1" x14ac:dyDescent="0.45">
      <c r="A61" s="177"/>
      <c r="B61" s="57">
        <v>20</v>
      </c>
      <c r="C61" s="44" t="str">
        <f t="shared" si="5"/>
        <v/>
      </c>
      <c r="D61" s="45" t="str">
        <f t="shared" si="6"/>
        <v/>
      </c>
      <c r="E61" s="151" t="str">
        <f t="shared" si="7"/>
        <v/>
      </c>
      <c r="F61" s="44" t="str">
        <f t="shared" si="8"/>
        <v/>
      </c>
      <c r="G61" s="115" t="str">
        <f t="shared" si="9"/>
        <v/>
      </c>
      <c r="H61" s="115" t="str">
        <f t="shared" si="10"/>
        <v/>
      </c>
      <c r="I61" s="46" t="str">
        <f t="shared" si="11"/>
        <v/>
      </c>
      <c r="J61" s="47" t="s">
        <v>59</v>
      </c>
      <c r="K61" s="48" t="str">
        <f>IF(INDEX(C:C,61)="","",IF(INDEX(D:D,61)="X",M$16,H$16))</f>
        <v/>
      </c>
      <c r="L61" s="49"/>
      <c r="M61" s="50" t="str">
        <f t="shared" si="14"/>
        <v/>
      </c>
      <c r="N61" s="47" t="s">
        <v>59</v>
      </c>
      <c r="O61" s="180"/>
      <c r="Q61" s="51"/>
      <c r="R61" s="21"/>
      <c r="S61" s="51"/>
      <c r="T61" s="90"/>
      <c r="U61" s="21"/>
      <c r="V61" s="51"/>
      <c r="W61" s="21"/>
      <c r="X61" s="51"/>
      <c r="Y61" s="51"/>
      <c r="Z61" s="21"/>
      <c r="AA61" s="51"/>
      <c r="AB61" s="19"/>
      <c r="AC61" s="25" t="str">
        <f t="shared" si="12"/>
        <v/>
      </c>
      <c r="AD61" s="224"/>
      <c r="AE61" s="103" t="str">
        <f t="shared" si="13"/>
        <v/>
      </c>
      <c r="AF61" s="104" t="str">
        <f>IF(INDEX(P:P,61)="","",INDEX(P:P,61))</f>
        <v/>
      </c>
      <c r="AG61" s="105" t="str">
        <f>IF(INDEX(R:R,61)="","",INDEX(R:R,61))</f>
        <v/>
      </c>
      <c r="AH61" s="105" t="str">
        <f>IF(INDEX(T:T,61)="","",INDEX(T:T,61))</f>
        <v/>
      </c>
      <c r="AI61" s="105" t="str">
        <f>IF(INDEX(U:U,61)="","",INDEX(U:U,61))</f>
        <v/>
      </c>
      <c r="AJ61" s="105" t="str">
        <f>IF(INDEX(W:W,61)="","",INDEX(W:W,61))</f>
        <v/>
      </c>
      <c r="AK61" s="105" t="str">
        <f>IF(INDEX(Z:Z,61)="","",INDEX(Z:Z,61))</f>
        <v/>
      </c>
      <c r="AL61" s="105" t="str">
        <f>IF(INDEX(AB:AB,61)="","",INDEX(AB:AB,61))</f>
        <v/>
      </c>
    </row>
    <row r="62" spans="1:38" ht="22.5" customHeight="1" x14ac:dyDescent="0.45">
      <c r="A62" s="177"/>
      <c r="B62" s="57">
        <v>21</v>
      </c>
      <c r="C62" s="44" t="str">
        <f t="shared" si="5"/>
        <v/>
      </c>
      <c r="D62" s="45" t="str">
        <f t="shared" si="6"/>
        <v/>
      </c>
      <c r="E62" s="151" t="str">
        <f t="shared" si="7"/>
        <v/>
      </c>
      <c r="F62" s="44" t="str">
        <f t="shared" si="8"/>
        <v/>
      </c>
      <c r="G62" s="115" t="str">
        <f t="shared" si="9"/>
        <v/>
      </c>
      <c r="H62" s="115" t="str">
        <f t="shared" si="10"/>
        <v/>
      </c>
      <c r="I62" s="46" t="str">
        <f t="shared" si="11"/>
        <v/>
      </c>
      <c r="J62" s="47" t="s">
        <v>59</v>
      </c>
      <c r="K62" s="48" t="str">
        <f>IF(INDEX(C:C,62)="","",IF(INDEX(D:D,62)="X",M$16,H$16))</f>
        <v/>
      </c>
      <c r="L62" s="49"/>
      <c r="M62" s="50" t="str">
        <f t="shared" si="14"/>
        <v/>
      </c>
      <c r="N62" s="47" t="s">
        <v>59</v>
      </c>
      <c r="O62" s="180"/>
      <c r="Q62" s="51"/>
      <c r="R62" s="21"/>
      <c r="S62" s="51"/>
      <c r="T62" s="90"/>
      <c r="U62" s="21"/>
      <c r="V62" s="51"/>
      <c r="W62" s="21"/>
      <c r="X62" s="51"/>
      <c r="Y62" s="51"/>
      <c r="Z62" s="21"/>
      <c r="AA62" s="51"/>
      <c r="AB62" s="19"/>
      <c r="AC62" s="25" t="str">
        <f t="shared" si="12"/>
        <v/>
      </c>
      <c r="AD62" s="224"/>
      <c r="AE62" s="103" t="str">
        <f t="shared" si="13"/>
        <v/>
      </c>
      <c r="AF62" s="104" t="str">
        <f>IF(INDEX(P:P,62)="","",INDEX(P:P,62))</f>
        <v/>
      </c>
      <c r="AG62" s="105" t="str">
        <f>IF(INDEX(R:R,62)="","",INDEX(R:R,62))</f>
        <v/>
      </c>
      <c r="AH62" s="105" t="str">
        <f>IF(INDEX(T:T,62)="","",INDEX(T:T,62))</f>
        <v/>
      </c>
      <c r="AI62" s="105" t="str">
        <f>IF(INDEX(U:U,62)="","",INDEX(U:U,62))</f>
        <v/>
      </c>
      <c r="AJ62" s="105" t="str">
        <f>IF(INDEX(W:W,62)="","",INDEX(W:W,62))</f>
        <v/>
      </c>
      <c r="AK62" s="105" t="str">
        <f>IF(INDEX(Z:Z,62)="","",INDEX(Z:Z,62))</f>
        <v/>
      </c>
      <c r="AL62" s="105" t="str">
        <f>IF(INDEX(AB:AB,62)="","",INDEX(AB:AB,62))</f>
        <v/>
      </c>
    </row>
    <row r="63" spans="1:38" ht="22.5" customHeight="1" x14ac:dyDescent="0.45">
      <c r="A63" s="177"/>
      <c r="B63" s="57">
        <v>22</v>
      </c>
      <c r="C63" s="44" t="str">
        <f t="shared" si="5"/>
        <v/>
      </c>
      <c r="D63" s="45" t="str">
        <f t="shared" si="6"/>
        <v/>
      </c>
      <c r="E63" s="151" t="str">
        <f t="shared" si="7"/>
        <v/>
      </c>
      <c r="F63" s="44" t="str">
        <f t="shared" si="8"/>
        <v/>
      </c>
      <c r="G63" s="115" t="str">
        <f t="shared" si="9"/>
        <v/>
      </c>
      <c r="H63" s="115" t="str">
        <f t="shared" si="10"/>
        <v/>
      </c>
      <c r="I63" s="46" t="str">
        <f t="shared" si="11"/>
        <v/>
      </c>
      <c r="J63" s="47" t="s">
        <v>59</v>
      </c>
      <c r="K63" s="48" t="str">
        <f>IF(INDEX(C:C,63)="","",IF(INDEX(D:D,63)="X",M$16,H$16))</f>
        <v/>
      </c>
      <c r="L63" s="49"/>
      <c r="M63" s="50" t="str">
        <f t="shared" si="14"/>
        <v/>
      </c>
      <c r="N63" s="47" t="s">
        <v>59</v>
      </c>
      <c r="O63" s="180"/>
      <c r="Q63" s="51"/>
      <c r="R63" s="21"/>
      <c r="S63" s="51"/>
      <c r="T63" s="90"/>
      <c r="U63" s="21"/>
      <c r="V63" s="51"/>
      <c r="W63" s="21"/>
      <c r="X63" s="51"/>
      <c r="Y63" s="51"/>
      <c r="Z63" s="21"/>
      <c r="AA63" s="51"/>
      <c r="AB63" s="19"/>
      <c r="AC63" s="25" t="str">
        <f t="shared" si="12"/>
        <v/>
      </c>
      <c r="AD63" s="224"/>
      <c r="AE63" s="103" t="str">
        <f t="shared" si="13"/>
        <v/>
      </c>
      <c r="AF63" s="104" t="str">
        <f>IF(INDEX(P:P,63)="","",INDEX(P:P,63))</f>
        <v/>
      </c>
      <c r="AG63" s="105" t="str">
        <f>IF(INDEX(R:R,63)="","",INDEX(R:R,63))</f>
        <v/>
      </c>
      <c r="AH63" s="105" t="str">
        <f>IF(INDEX(T:T,63)="","",INDEX(T:T,63))</f>
        <v/>
      </c>
      <c r="AI63" s="105" t="str">
        <f>IF(INDEX(U:U,63)="","",INDEX(U:U,63))</f>
        <v/>
      </c>
      <c r="AJ63" s="105" t="str">
        <f>IF(INDEX(W:W,63)="","",INDEX(W:W,63))</f>
        <v/>
      </c>
      <c r="AK63" s="105" t="str">
        <f>IF(INDEX(Z:Z,63)="","",INDEX(Z:Z,63))</f>
        <v/>
      </c>
      <c r="AL63" s="105" t="str">
        <f>IF(INDEX(AB:AB,63)="","",INDEX(AB:AB,63))</f>
        <v/>
      </c>
    </row>
    <row r="64" spans="1:38" ht="22.5" customHeight="1" thickBot="1" x14ac:dyDescent="0.5">
      <c r="A64" s="177"/>
      <c r="B64" s="57">
        <v>23</v>
      </c>
      <c r="C64" s="44" t="str">
        <f t="shared" si="5"/>
        <v/>
      </c>
      <c r="D64" s="45" t="str">
        <f t="shared" si="6"/>
        <v/>
      </c>
      <c r="E64" s="151" t="str">
        <f t="shared" si="7"/>
        <v/>
      </c>
      <c r="F64" s="44" t="str">
        <f t="shared" si="8"/>
        <v/>
      </c>
      <c r="G64" s="115" t="str">
        <f t="shared" si="9"/>
        <v/>
      </c>
      <c r="H64" s="115" t="str">
        <f t="shared" si="10"/>
        <v/>
      </c>
      <c r="I64" s="46" t="str">
        <f t="shared" si="11"/>
        <v/>
      </c>
      <c r="J64" s="47" t="s">
        <v>59</v>
      </c>
      <c r="K64" s="48" t="str">
        <f>IF(INDEX(C:C,64)="","",IF(INDEX(D:D,64)="X",M$16,H$16))</f>
        <v/>
      </c>
      <c r="L64" s="49"/>
      <c r="M64" s="50" t="str">
        <f t="shared" si="14"/>
        <v/>
      </c>
      <c r="N64" s="47" t="s">
        <v>59</v>
      </c>
      <c r="O64" s="180"/>
      <c r="P64" s="24"/>
      <c r="Q64" s="51"/>
      <c r="R64" s="21"/>
      <c r="S64" s="51"/>
      <c r="T64" s="90"/>
      <c r="U64" s="21"/>
      <c r="V64" s="51"/>
      <c r="W64" s="116"/>
      <c r="X64" s="51"/>
      <c r="Y64" s="51"/>
      <c r="Z64" s="116"/>
      <c r="AA64" s="51"/>
      <c r="AB64" s="19"/>
      <c r="AC64" s="25" t="str">
        <f t="shared" si="12"/>
        <v/>
      </c>
      <c r="AD64" s="224"/>
      <c r="AE64" s="103" t="str">
        <f t="shared" si="13"/>
        <v/>
      </c>
      <c r="AF64" s="104" t="str">
        <f>IF(INDEX(P:P,64)="","",INDEX(P:P,64))</f>
        <v/>
      </c>
      <c r="AG64" s="105" t="str">
        <f>IF(INDEX(R:R,64)="","",INDEX(R:R,64))</f>
        <v/>
      </c>
      <c r="AH64" s="105" t="str">
        <f>IF(INDEX(T:T,64)="","",INDEX(T:T,64))</f>
        <v/>
      </c>
      <c r="AI64" s="105" t="str">
        <f>IF(INDEX(U:U,64)="","",INDEX(U:U,64))</f>
        <v/>
      </c>
      <c r="AJ64" s="105" t="str">
        <f>IF(INDEX(W:W,64)="","",INDEX(W:W,64))</f>
        <v/>
      </c>
      <c r="AK64" s="105" t="str">
        <f>IF(INDEX(Z:Z,64)="","",INDEX(Z:Z,64))</f>
        <v/>
      </c>
      <c r="AL64" s="105" t="str">
        <f>IF(INDEX(AB:AB,64)="","",INDEX(AB:AB,64))</f>
        <v/>
      </c>
    </row>
    <row r="65" spans="1:32" ht="22.5" customHeight="1" thickBot="1" x14ac:dyDescent="0.25">
      <c r="A65" s="177"/>
      <c r="B65" s="55">
        <v>24</v>
      </c>
      <c r="C65" s="158" t="str">
        <f>IF(AND(B$35="",B$67="",B$99=""),"",IF(AND(B$67="",B$99=""),"Festzusetzender Steuerbetrag, Summe Spalte 9, Zeilen 9 - 23, bitte Betrag eintragen","Summe Spalte 9, Zeilen 9 - 23, bitte Betrag eintragen"))</f>
        <v/>
      </c>
      <c r="D65" s="159"/>
      <c r="E65" s="159"/>
      <c r="F65" s="159"/>
      <c r="G65" s="159"/>
      <c r="H65" s="159"/>
      <c r="I65" s="234" t="str">
        <f>IF(B67="","","Übertrag auf Seite 3")</f>
        <v/>
      </c>
      <c r="J65" s="234"/>
      <c r="K65" s="235"/>
      <c r="L65" s="52" t="str">
        <f>IF(L50="","",SUM(L50:N64))</f>
        <v/>
      </c>
      <c r="M65" s="53" t="str">
        <f>IF(AND(AF51="",AF52="",AF53="",AF54="",AF55="",AF56="",AF57="",AF58="",AF59="",AF60="",AF61="",AF62="",AF63="",AF64="",B35="",B67="",B99=""),"",SUM(M50:M64))</f>
        <v/>
      </c>
      <c r="N65" s="54" t="s">
        <v>59</v>
      </c>
      <c r="O65" s="179"/>
      <c r="P65" s="192" t="s">
        <v>108</v>
      </c>
      <c r="Q65" s="192"/>
      <c r="R65" s="192"/>
      <c r="S65" s="192"/>
      <c r="T65" s="192"/>
      <c r="U65" s="84"/>
      <c r="V65" s="84"/>
      <c r="W65" s="84"/>
      <c r="X65" s="84"/>
      <c r="Y65" s="84"/>
      <c r="Z65" s="84"/>
      <c r="AA65" s="84"/>
      <c r="AB65" s="84"/>
      <c r="AC65" s="85" t="s">
        <v>105</v>
      </c>
      <c r="AD65" s="223"/>
      <c r="AE65" s="103"/>
      <c r="AF65" s="104"/>
    </row>
    <row r="66" spans="1:32" ht="18" customHeight="1" x14ac:dyDescent="0.2">
      <c r="A66" s="176"/>
      <c r="B66" s="27"/>
      <c r="C66" s="154" t="str">
        <f>IF(AND(B$35="",B$67="",B$99=""),"",IF(AND(B$67="",B$99=""),AF66,""))</f>
        <v/>
      </c>
      <c r="D66" s="154"/>
      <c r="E66" s="154"/>
      <c r="F66" s="154"/>
      <c r="G66" s="154"/>
      <c r="H66" s="156" t="str">
        <f>IF(AND(B$67="",B$99=""),H130,"")</f>
        <v>Unterschrift bitte auf Blatt "Zusammenstellung" Seite 2!</v>
      </c>
      <c r="I66" s="156"/>
      <c r="J66" s="156"/>
      <c r="K66" s="156"/>
      <c r="L66" s="156"/>
      <c r="M66" s="156"/>
      <c r="N66" s="156"/>
      <c r="O66" s="179"/>
      <c r="P66" s="198"/>
      <c r="Q66" s="198"/>
      <c r="R66" s="198"/>
      <c r="S66" s="198"/>
      <c r="T66" s="198"/>
      <c r="U66" s="198"/>
      <c r="V66" s="198"/>
      <c r="W66" s="198"/>
      <c r="X66" s="198"/>
      <c r="Y66" s="198"/>
      <c r="Z66" s="198"/>
      <c r="AA66" s="198"/>
      <c r="AB66" s="198"/>
      <c r="AC66" s="198"/>
      <c r="AD66" s="223"/>
      <c r="AE66" s="103"/>
      <c r="AF66" s="104" t="s">
        <v>82</v>
      </c>
    </row>
    <row r="67" spans="1:32" ht="24" customHeight="1" x14ac:dyDescent="0.2">
      <c r="A67" s="176"/>
      <c r="B67" s="155" t="str">
        <f>IF(AND(B99="",AF83="",AF84="",AF85="",AF86="",AF87="",AF88="",AF89="",AF90="",AF91="",AF92="",AF93="",AF94="",AF95="",AF96=""),"","Seite 3")</f>
        <v/>
      </c>
      <c r="C67" s="155"/>
      <c r="D67" s="155"/>
      <c r="E67" s="155"/>
      <c r="F67" s="155"/>
      <c r="G67" s="155"/>
      <c r="H67" s="155"/>
      <c r="I67" s="155"/>
      <c r="J67" s="155"/>
      <c r="K67" s="155"/>
      <c r="L67" s="155"/>
      <c r="M67" s="155"/>
      <c r="N67" s="155"/>
      <c r="O67" s="176"/>
      <c r="P67" s="198"/>
      <c r="Q67" s="198"/>
      <c r="R67" s="198"/>
      <c r="S67" s="198"/>
      <c r="T67" s="198"/>
      <c r="U67" s="198"/>
      <c r="V67" s="198"/>
      <c r="W67" s="198"/>
      <c r="X67" s="198"/>
      <c r="Y67" s="198"/>
      <c r="Z67" s="198"/>
      <c r="AA67" s="198"/>
      <c r="AB67" s="198"/>
      <c r="AC67" s="198"/>
      <c r="AD67" s="223"/>
      <c r="AE67" s="103"/>
      <c r="AF67" s="104"/>
    </row>
    <row r="68" spans="1:32" ht="15.75" customHeight="1" x14ac:dyDescent="0.2">
      <c r="A68" s="176"/>
      <c r="B68" s="157" t="s">
        <v>38</v>
      </c>
      <c r="C68" s="157"/>
      <c r="D68" s="157"/>
      <c r="E68" s="173" t="s">
        <v>39</v>
      </c>
      <c r="F68" s="173"/>
      <c r="G68" s="187" t="str">
        <f>IF(B67="","",G$8)</f>
        <v/>
      </c>
      <c r="H68" s="188"/>
      <c r="I68" s="249" t="s">
        <v>32</v>
      </c>
      <c r="J68" s="249"/>
      <c r="K68" s="187" t="str">
        <f>IF(B67="","",K$8)</f>
        <v/>
      </c>
      <c r="L68" s="188"/>
      <c r="M68" s="191"/>
      <c r="N68" s="191"/>
      <c r="O68" s="176"/>
      <c r="P68" s="198"/>
      <c r="Q68" s="198"/>
      <c r="R68" s="198"/>
      <c r="S68" s="198"/>
      <c r="T68" s="198"/>
      <c r="U68" s="198"/>
      <c r="V68" s="198"/>
      <c r="W68" s="198"/>
      <c r="X68" s="198"/>
      <c r="Y68" s="198"/>
      <c r="Z68" s="198"/>
      <c r="AA68" s="198"/>
      <c r="AB68" s="198"/>
      <c r="AC68" s="198"/>
      <c r="AD68" s="223"/>
      <c r="AE68" s="103"/>
      <c r="AF68" s="104"/>
    </row>
    <row r="69" spans="1:32" ht="15.75" customHeight="1" x14ac:dyDescent="0.2">
      <c r="A69" s="176"/>
      <c r="B69" s="157" t="s">
        <v>33</v>
      </c>
      <c r="C69" s="157"/>
      <c r="D69" s="157"/>
      <c r="E69" s="173"/>
      <c r="F69" s="173"/>
      <c r="G69" s="189"/>
      <c r="H69" s="190"/>
      <c r="I69" s="249"/>
      <c r="J69" s="249"/>
      <c r="K69" s="189"/>
      <c r="L69" s="190"/>
      <c r="M69" s="191"/>
      <c r="N69" s="191"/>
      <c r="O69" s="176"/>
      <c r="P69" s="198"/>
      <c r="Q69" s="198"/>
      <c r="R69" s="198"/>
      <c r="S69" s="198"/>
      <c r="T69" s="198"/>
      <c r="U69" s="198"/>
      <c r="V69" s="198"/>
      <c r="W69" s="198"/>
      <c r="X69" s="198"/>
      <c r="Y69" s="198"/>
      <c r="Z69" s="198"/>
      <c r="AA69" s="198"/>
      <c r="AB69" s="198"/>
      <c r="AC69" s="198"/>
      <c r="AD69" s="223"/>
      <c r="AE69" s="103"/>
      <c r="AF69" s="104"/>
    </row>
    <row r="70" spans="1:32" ht="14.25" customHeight="1" x14ac:dyDescent="0.2">
      <c r="A70" s="176"/>
      <c r="B70" s="160" t="s">
        <v>4</v>
      </c>
      <c r="C70" s="160"/>
      <c r="D70" s="160"/>
      <c r="E70" s="160"/>
      <c r="F70" s="160"/>
      <c r="G70" s="160"/>
      <c r="H70" s="160"/>
      <c r="I70" s="160"/>
      <c r="J70" s="160"/>
      <c r="K70" s="160"/>
      <c r="L70" s="160"/>
      <c r="M70" s="160"/>
      <c r="N70" s="160"/>
      <c r="O70" s="176"/>
      <c r="P70" s="198"/>
      <c r="Q70" s="198"/>
      <c r="R70" s="198"/>
      <c r="S70" s="198"/>
      <c r="T70" s="198"/>
      <c r="U70" s="198"/>
      <c r="V70" s="198"/>
      <c r="W70" s="198"/>
      <c r="X70" s="198"/>
      <c r="Y70" s="198"/>
      <c r="Z70" s="198"/>
      <c r="AA70" s="198"/>
      <c r="AB70" s="198"/>
      <c r="AC70" s="198"/>
      <c r="AD70" s="223"/>
      <c r="AE70" s="103"/>
      <c r="AF70" s="104"/>
    </row>
    <row r="71" spans="1:32" ht="24" customHeight="1" x14ac:dyDescent="0.2">
      <c r="A71" s="176"/>
      <c r="B71" s="157" t="s">
        <v>35</v>
      </c>
      <c r="C71" s="157"/>
      <c r="D71" s="157"/>
      <c r="E71" s="185" t="str">
        <f>IF(B67="","",E$13)</f>
        <v/>
      </c>
      <c r="F71" s="185"/>
      <c r="G71" s="185"/>
      <c r="H71" s="89"/>
      <c r="I71" s="161" t="s">
        <v>3</v>
      </c>
      <c r="J71" s="161"/>
      <c r="K71" s="246" t="str">
        <f>IF(B67="","",K$6)</f>
        <v/>
      </c>
      <c r="L71" s="247" t="str">
        <f>IF(J83="","",IF(L45&gt;0,L45,""))</f>
        <v>Zahlungs-</v>
      </c>
      <c r="M71" s="247" t="str">
        <f>IF(K83="","",IF(M45&gt;0,M45,""))</f>
        <v/>
      </c>
      <c r="N71" s="248" t="str">
        <f>IF(L83="","",IF(N45&gt;0,N45,""))</f>
        <v/>
      </c>
      <c r="O71" s="176"/>
      <c r="P71" s="87"/>
      <c r="Q71" s="87"/>
      <c r="R71" s="87"/>
      <c r="S71" s="87"/>
      <c r="T71" s="87"/>
      <c r="U71" s="78"/>
      <c r="V71" s="87"/>
      <c r="W71" s="87"/>
      <c r="X71" s="87"/>
      <c r="Y71" s="87"/>
      <c r="Z71" s="87"/>
      <c r="AA71" s="87"/>
      <c r="AB71" s="87"/>
      <c r="AC71" s="87"/>
      <c r="AD71" s="223"/>
      <c r="AE71" s="103"/>
      <c r="AF71" s="104"/>
    </row>
    <row r="72" spans="1:32" ht="19.5" customHeight="1" x14ac:dyDescent="0.2">
      <c r="A72" s="176"/>
      <c r="B72" s="181"/>
      <c r="C72" s="181"/>
      <c r="D72" s="181"/>
      <c r="E72" s="231" t="s">
        <v>40</v>
      </c>
      <c r="F72" s="231"/>
      <c r="G72" s="231"/>
      <c r="H72" s="231"/>
      <c r="I72" s="231"/>
      <c r="J72" s="231"/>
      <c r="K72" s="231"/>
      <c r="L72" s="231"/>
      <c r="M72" s="231"/>
      <c r="N72" s="231"/>
      <c r="O72" s="176"/>
      <c r="P72" s="198"/>
      <c r="Q72" s="198"/>
      <c r="R72" s="198"/>
      <c r="S72" s="198"/>
      <c r="T72" s="198"/>
      <c r="U72" s="198"/>
      <c r="V72" s="198"/>
      <c r="W72" s="198"/>
      <c r="X72" s="198"/>
      <c r="Y72" s="198"/>
      <c r="Z72" s="198"/>
      <c r="AA72" s="198"/>
      <c r="AB72" s="198"/>
      <c r="AC72" s="198"/>
      <c r="AD72" s="223"/>
      <c r="AE72" s="103"/>
      <c r="AF72" s="104"/>
    </row>
    <row r="73" spans="1:32" ht="18.75" customHeight="1" x14ac:dyDescent="0.2">
      <c r="A73" s="176"/>
      <c r="B73" s="154" t="s">
        <v>9</v>
      </c>
      <c r="C73" s="154"/>
      <c r="D73" s="154"/>
      <c r="E73" s="154" t="s">
        <v>66</v>
      </c>
      <c r="F73" s="154"/>
      <c r="G73" s="154"/>
      <c r="H73" s="154"/>
      <c r="I73" s="154"/>
      <c r="J73" s="154"/>
      <c r="K73" s="154"/>
      <c r="L73" s="154"/>
      <c r="M73" s="154"/>
      <c r="N73" s="154"/>
      <c r="O73" s="176"/>
      <c r="P73" s="198"/>
      <c r="Q73" s="198"/>
      <c r="R73" s="198"/>
      <c r="S73" s="198"/>
      <c r="T73" s="198"/>
      <c r="U73" s="198"/>
      <c r="V73" s="198"/>
      <c r="W73" s="198"/>
      <c r="X73" s="198"/>
      <c r="Y73" s="198"/>
      <c r="Z73" s="198"/>
      <c r="AA73" s="198"/>
      <c r="AB73" s="198"/>
      <c r="AC73" s="198"/>
      <c r="AD73" s="223"/>
      <c r="AE73" s="103"/>
      <c r="AF73" s="104"/>
    </row>
    <row r="74" spans="1:32" ht="14.25" customHeight="1" x14ac:dyDescent="0.25">
      <c r="A74" s="176"/>
      <c r="B74" s="157" t="s">
        <v>67</v>
      </c>
      <c r="C74" s="157"/>
      <c r="D74" s="157"/>
      <c r="E74" s="157" t="s">
        <v>68</v>
      </c>
      <c r="F74" s="157"/>
      <c r="G74" s="30" t="s">
        <v>69</v>
      </c>
      <c r="H74" s="31">
        <f>H42</f>
        <v>7.5</v>
      </c>
      <c r="I74" s="27" t="s">
        <v>70</v>
      </c>
      <c r="J74" s="27"/>
      <c r="K74" s="27"/>
      <c r="L74" s="27" t="s">
        <v>71</v>
      </c>
      <c r="M74" s="171">
        <f>M42</f>
        <v>25</v>
      </c>
      <c r="N74" s="171"/>
      <c r="O74" s="176"/>
      <c r="P74" s="198"/>
      <c r="Q74" s="198"/>
      <c r="R74" s="198"/>
      <c r="S74" s="198"/>
      <c r="T74" s="198"/>
      <c r="U74" s="198"/>
      <c r="V74" s="198"/>
      <c r="W74" s="198"/>
      <c r="X74" s="198"/>
      <c r="Y74" s="198"/>
      <c r="Z74" s="198"/>
      <c r="AA74" s="198"/>
      <c r="AB74" s="198"/>
      <c r="AC74" s="198"/>
      <c r="AD74" s="223"/>
      <c r="AE74" s="103"/>
      <c r="AF74" s="104"/>
    </row>
    <row r="75" spans="1:32" ht="12.6" customHeight="1" x14ac:dyDescent="0.2">
      <c r="A75" s="176"/>
      <c r="B75" s="160" t="s">
        <v>10</v>
      </c>
      <c r="C75" s="160"/>
      <c r="D75" s="160"/>
      <c r="E75" s="161" t="s">
        <v>100</v>
      </c>
      <c r="F75" s="161"/>
      <c r="G75" s="161"/>
      <c r="H75" s="161"/>
      <c r="I75" s="161"/>
      <c r="J75" s="161"/>
      <c r="K75" s="161"/>
      <c r="L75" s="161"/>
      <c r="M75" s="161"/>
      <c r="N75" s="161"/>
      <c r="O75" s="176"/>
      <c r="P75" s="87"/>
      <c r="Q75" s="87"/>
      <c r="R75" s="87"/>
      <c r="S75" s="87"/>
      <c r="T75" s="87"/>
      <c r="U75" s="78"/>
      <c r="V75" s="87"/>
      <c r="W75" s="87"/>
      <c r="X75" s="87"/>
      <c r="Y75" s="87"/>
      <c r="Z75" s="87"/>
      <c r="AA75" s="87"/>
      <c r="AB75" s="87"/>
      <c r="AC75" s="87"/>
      <c r="AD75" s="223"/>
      <c r="AE75" s="103"/>
      <c r="AF75" s="104"/>
    </row>
    <row r="76" spans="1:32" ht="12" customHeight="1" x14ac:dyDescent="0.15">
      <c r="A76" s="177"/>
      <c r="B76" s="32" t="s">
        <v>11</v>
      </c>
      <c r="C76" s="32">
        <v>1</v>
      </c>
      <c r="D76" s="33">
        <v>2</v>
      </c>
      <c r="E76" s="32">
        <v>3</v>
      </c>
      <c r="F76" s="33">
        <v>4</v>
      </c>
      <c r="G76" s="32">
        <v>5</v>
      </c>
      <c r="H76" s="33">
        <v>6</v>
      </c>
      <c r="I76" s="239">
        <v>7</v>
      </c>
      <c r="J76" s="239"/>
      <c r="K76" s="33">
        <v>8</v>
      </c>
      <c r="L76" s="232">
        <v>9</v>
      </c>
      <c r="M76" s="232"/>
      <c r="N76" s="232"/>
      <c r="O76" s="179"/>
      <c r="P76" s="198"/>
      <c r="Q76" s="198"/>
      <c r="R76" s="198"/>
      <c r="S76" s="198"/>
      <c r="T76" s="198"/>
      <c r="U76" s="198"/>
      <c r="V76" s="198"/>
      <c r="W76" s="198"/>
      <c r="X76" s="198"/>
      <c r="Y76" s="198"/>
      <c r="Z76" s="198"/>
      <c r="AA76" s="198"/>
      <c r="AB76" s="198"/>
      <c r="AC76" s="198"/>
      <c r="AD76" s="223"/>
      <c r="AE76" s="103"/>
      <c r="AF76" s="104"/>
    </row>
    <row r="77" spans="1:32" ht="12" customHeight="1" x14ac:dyDescent="0.2">
      <c r="A77" s="177"/>
      <c r="B77" s="162"/>
      <c r="C77" s="168" t="s">
        <v>12</v>
      </c>
      <c r="D77" s="34" t="s">
        <v>12</v>
      </c>
      <c r="E77" s="236" t="s">
        <v>13</v>
      </c>
      <c r="F77" s="34" t="s">
        <v>14</v>
      </c>
      <c r="G77" s="182" t="s">
        <v>15</v>
      </c>
      <c r="H77" s="34" t="s">
        <v>61</v>
      </c>
      <c r="I77" s="243" t="s">
        <v>72</v>
      </c>
      <c r="J77" s="168"/>
      <c r="K77" s="34" t="s">
        <v>16</v>
      </c>
      <c r="L77" s="165" t="s">
        <v>17</v>
      </c>
      <c r="M77" s="166"/>
      <c r="N77" s="167"/>
      <c r="O77" s="179"/>
      <c r="P77" s="199" t="s">
        <v>12</v>
      </c>
      <c r="Q77" s="165" t="s">
        <v>12</v>
      </c>
      <c r="R77" s="166"/>
      <c r="S77" s="167"/>
      <c r="T77" s="199" t="s">
        <v>13</v>
      </c>
      <c r="U77" s="34" t="s">
        <v>14</v>
      </c>
      <c r="V77" s="211" t="s">
        <v>15</v>
      </c>
      <c r="W77" s="182"/>
      <c r="X77" s="212"/>
      <c r="Y77" s="165" t="s">
        <v>61</v>
      </c>
      <c r="Z77" s="166"/>
      <c r="AA77" s="167"/>
      <c r="AB77" s="34" t="s">
        <v>72</v>
      </c>
      <c r="AC77" s="79" t="s">
        <v>72</v>
      </c>
      <c r="AD77" s="223"/>
      <c r="AE77" s="103"/>
      <c r="AF77" s="104"/>
    </row>
    <row r="78" spans="1:32" ht="12" customHeight="1" x14ac:dyDescent="0.2">
      <c r="A78" s="177"/>
      <c r="B78" s="163"/>
      <c r="C78" s="169"/>
      <c r="D78" s="35" t="s">
        <v>18</v>
      </c>
      <c r="E78" s="237"/>
      <c r="F78" s="36" t="s">
        <v>19</v>
      </c>
      <c r="G78" s="183"/>
      <c r="H78" s="36" t="s">
        <v>62</v>
      </c>
      <c r="I78" s="244"/>
      <c r="J78" s="169"/>
      <c r="K78" s="36" t="s">
        <v>20</v>
      </c>
      <c r="L78" s="195" t="s">
        <v>21</v>
      </c>
      <c r="M78" s="196"/>
      <c r="N78" s="197"/>
      <c r="O78" s="179"/>
      <c r="P78" s="200"/>
      <c r="Q78" s="225" t="s">
        <v>18</v>
      </c>
      <c r="R78" s="226"/>
      <c r="S78" s="227"/>
      <c r="T78" s="200"/>
      <c r="U78" s="36" t="s">
        <v>19</v>
      </c>
      <c r="V78" s="213"/>
      <c r="W78" s="183"/>
      <c r="X78" s="214"/>
      <c r="Y78" s="195" t="s">
        <v>62</v>
      </c>
      <c r="Z78" s="196"/>
      <c r="AA78" s="197"/>
      <c r="AB78" s="36"/>
      <c r="AC78" s="80" t="s">
        <v>101</v>
      </c>
      <c r="AD78" s="223"/>
      <c r="AE78" s="103"/>
      <c r="AF78" s="104"/>
    </row>
    <row r="79" spans="1:32" ht="12" customHeight="1" x14ac:dyDescent="0.2">
      <c r="A79" s="177"/>
      <c r="B79" s="163"/>
      <c r="C79" s="169"/>
      <c r="D79" s="36" t="s">
        <v>22</v>
      </c>
      <c r="E79" s="237"/>
      <c r="F79" s="36" t="s">
        <v>23</v>
      </c>
      <c r="G79" s="183"/>
      <c r="H79" s="37" t="s">
        <v>64</v>
      </c>
      <c r="I79" s="244"/>
      <c r="J79" s="169"/>
      <c r="K79" s="38">
        <f>H74</f>
        <v>7.5</v>
      </c>
      <c r="L79" s="195"/>
      <c r="M79" s="196"/>
      <c r="N79" s="197"/>
      <c r="O79" s="179"/>
      <c r="P79" s="200"/>
      <c r="Q79" s="195" t="s">
        <v>22</v>
      </c>
      <c r="R79" s="196"/>
      <c r="S79" s="197"/>
      <c r="T79" s="200"/>
      <c r="U79" s="36" t="s">
        <v>23</v>
      </c>
      <c r="V79" s="213"/>
      <c r="W79" s="183"/>
      <c r="X79" s="214"/>
      <c r="Y79" s="220" t="s">
        <v>64</v>
      </c>
      <c r="Z79" s="221"/>
      <c r="AA79" s="222"/>
      <c r="AB79" s="36"/>
      <c r="AC79" s="80" t="s">
        <v>102</v>
      </c>
      <c r="AD79" s="223"/>
      <c r="AE79" s="103"/>
      <c r="AF79" s="104"/>
    </row>
    <row r="80" spans="1:32" ht="12" customHeight="1" x14ac:dyDescent="0.2">
      <c r="A80" s="177"/>
      <c r="B80" s="164"/>
      <c r="C80" s="170"/>
      <c r="D80" s="39" t="s">
        <v>24</v>
      </c>
      <c r="E80" s="238"/>
      <c r="F80" s="39" t="s">
        <v>25</v>
      </c>
      <c r="G80" s="184"/>
      <c r="H80" s="40" t="s">
        <v>63</v>
      </c>
      <c r="I80" s="245"/>
      <c r="J80" s="170"/>
      <c r="K80" s="41">
        <f>M74</f>
        <v>25</v>
      </c>
      <c r="L80" s="203" t="s">
        <v>26</v>
      </c>
      <c r="M80" s="204"/>
      <c r="N80" s="205"/>
      <c r="O80" s="179"/>
      <c r="P80" s="201"/>
      <c r="Q80" s="217" t="s">
        <v>24</v>
      </c>
      <c r="R80" s="218"/>
      <c r="S80" s="219"/>
      <c r="T80" s="201"/>
      <c r="U80" s="39" t="s">
        <v>25</v>
      </c>
      <c r="V80" s="215"/>
      <c r="W80" s="184"/>
      <c r="X80" s="216"/>
      <c r="Y80" s="203" t="s">
        <v>63</v>
      </c>
      <c r="Z80" s="204"/>
      <c r="AA80" s="205"/>
      <c r="AB80" s="39"/>
      <c r="AC80" s="81" t="s">
        <v>104</v>
      </c>
      <c r="AD80" s="223"/>
      <c r="AE80" s="103"/>
      <c r="AF80" s="104"/>
    </row>
    <row r="81" spans="1:38" ht="12" customHeight="1" x14ac:dyDescent="0.2">
      <c r="A81" s="177"/>
      <c r="B81" s="42" t="s">
        <v>27</v>
      </c>
      <c r="C81" s="43" t="s">
        <v>88</v>
      </c>
      <c r="D81" s="43"/>
      <c r="E81" s="172" t="s">
        <v>81</v>
      </c>
      <c r="F81" s="172"/>
      <c r="G81" s="43"/>
      <c r="H81" s="43"/>
      <c r="I81" s="43" t="s">
        <v>30</v>
      </c>
      <c r="J81" s="43" t="s">
        <v>60</v>
      </c>
      <c r="K81" s="43" t="s">
        <v>31</v>
      </c>
      <c r="L81" s="186" t="s">
        <v>30</v>
      </c>
      <c r="M81" s="186"/>
      <c r="N81" s="43" t="s">
        <v>60</v>
      </c>
      <c r="O81" s="179"/>
      <c r="P81" s="82" t="s">
        <v>88</v>
      </c>
      <c r="Q81" s="206" t="s">
        <v>28</v>
      </c>
      <c r="R81" s="207"/>
      <c r="S81" s="208"/>
      <c r="T81" s="209" t="s">
        <v>81</v>
      </c>
      <c r="U81" s="210"/>
      <c r="V81" s="206" t="s">
        <v>29</v>
      </c>
      <c r="W81" s="207"/>
      <c r="X81" s="208"/>
      <c r="Y81" s="206" t="s">
        <v>29</v>
      </c>
      <c r="Z81" s="207"/>
      <c r="AA81" s="208"/>
      <c r="AB81" s="82" t="s">
        <v>103</v>
      </c>
      <c r="AC81" s="83" t="s">
        <v>30</v>
      </c>
      <c r="AD81" s="223"/>
      <c r="AE81" s="103"/>
      <c r="AF81" s="104"/>
    </row>
    <row r="82" spans="1:38" ht="22.5" customHeight="1" x14ac:dyDescent="0.45">
      <c r="A82" s="177"/>
      <c r="B82" s="57">
        <v>25</v>
      </c>
      <c r="C82" s="70"/>
      <c r="D82" s="70"/>
      <c r="E82" s="70"/>
      <c r="F82" s="70"/>
      <c r="G82" s="70"/>
      <c r="H82" s="70"/>
      <c r="I82" s="240" t="str">
        <f>IF(B67="","","Übertrag von Seite 2")</f>
        <v/>
      </c>
      <c r="J82" s="241"/>
      <c r="K82" s="242"/>
      <c r="L82" s="49"/>
      <c r="M82" s="50" t="str">
        <f>IF(AND(B67="",B99=""),"",IF(M65="","",M65))</f>
        <v/>
      </c>
      <c r="N82" s="47" t="s">
        <v>59</v>
      </c>
      <c r="O82" s="180"/>
      <c r="P82" s="70"/>
      <c r="Q82" s="70"/>
      <c r="R82" s="70"/>
      <c r="S82" s="70"/>
      <c r="T82" s="70"/>
      <c r="U82" s="70"/>
      <c r="V82" s="70"/>
      <c r="W82" s="70"/>
      <c r="X82" s="70"/>
      <c r="Y82" s="70"/>
      <c r="Z82" s="70"/>
      <c r="AA82" s="70"/>
      <c r="AB82" s="70"/>
      <c r="AC82" s="70"/>
      <c r="AD82" s="224"/>
      <c r="AE82" s="103"/>
      <c r="AF82" s="104"/>
    </row>
    <row r="83" spans="1:38" ht="22.5" customHeight="1" x14ac:dyDescent="0.45">
      <c r="A83" s="177"/>
      <c r="B83" s="57">
        <v>26</v>
      </c>
      <c r="C83" s="44" t="str">
        <f t="shared" ref="C83:C96" si="15">IF(OR(AF83="",AF83=0),"",AF83)</f>
        <v/>
      </c>
      <c r="D83" s="45" t="str">
        <f t="shared" ref="D83:D96" si="16">IF(OR(AG83="",AG83=0),"",AG83)</f>
        <v/>
      </c>
      <c r="E83" s="151" t="str">
        <f t="shared" ref="E83:E96" si="17">IF(OR(AH83="",AH83=0),"",AH83)</f>
        <v/>
      </c>
      <c r="F83" s="44" t="str">
        <f t="shared" ref="F83:F96" si="18">IF(OR(AI83="",AI83=0),"",AI83)</f>
        <v/>
      </c>
      <c r="G83" s="115" t="str">
        <f t="shared" ref="G83:G96" si="19">IF(OR(AJ83="",AJ83=0),"",AJ83)</f>
        <v/>
      </c>
      <c r="H83" s="115" t="str">
        <f t="shared" ref="H83:H96" si="20">IF(OR(AK83="",AK83=0),"",AK83)</f>
        <v/>
      </c>
      <c r="I83" s="46" t="str">
        <f t="shared" ref="I83:I96" si="21">IF(AL83="","",ROUNDDOWN(AL83,0))</f>
        <v/>
      </c>
      <c r="J83" s="47" t="s">
        <v>59</v>
      </c>
      <c r="K83" s="48" t="str">
        <f>IF(INDEX(C:C,83)="","",IF(INDEX(D:D,83)="X",M$16,H$16))</f>
        <v/>
      </c>
      <c r="L83" s="49"/>
      <c r="M83" s="50" t="str">
        <f>IF(AND(AF83="",AL83=""),"",IF(AND(AL83&gt;=0,E$9=""),"Name Aufsteller!",IF(AND(AL83&gt;=0,E$13=""),"Aufstellungsort!",IF(AF83=0,"Name Gerät!",IF(AND(AL83&gt;=0,AF83=""),"Name Gerät!",IF(AND(AF83&gt;0,AL83=""),"Betrag, EUR!",IF(K83="","",ROUNDDOWN(I83*K83/100,0))))))))</f>
        <v/>
      </c>
      <c r="N83" s="47" t="s">
        <v>59</v>
      </c>
      <c r="O83" s="180"/>
      <c r="Q83" s="51"/>
      <c r="R83" s="21"/>
      <c r="S83" s="51"/>
      <c r="T83" s="90"/>
      <c r="U83" s="21"/>
      <c r="V83" s="51"/>
      <c r="W83" s="116"/>
      <c r="X83" s="51"/>
      <c r="Y83" s="51"/>
      <c r="Z83" s="116"/>
      <c r="AA83" s="51"/>
      <c r="AB83" s="19"/>
      <c r="AC83" s="25" t="str">
        <f t="shared" ref="AC83:AC96" si="22">IF(AND(AF83="",AL83=""),"",IF(AND(AL83&gt;=0,E$9=""),"Name Aufsteller!",IF(AND(AL83&gt;=0,E$13=""),"Aufstellungsort!",IF(AF83=0,"Name Gerät!",IF(AND(AL83&gt;=0,AF83=""),"Name Gerät!",IF(AND(AF83&gt;0,AL83=""),"Betrag, EUR!",I83))))))</f>
        <v/>
      </c>
      <c r="AD83" s="224"/>
      <c r="AE83" s="103" t="str">
        <f t="shared" ref="AE83:AE96" si="23">M83</f>
        <v/>
      </c>
      <c r="AF83" s="104" t="str">
        <f>IF(INDEX(P:P,83)="","",INDEX(P:P,83))</f>
        <v/>
      </c>
      <c r="AG83" s="105" t="str">
        <f>IF(INDEX(R:R,83)="","",INDEX(R:R,83))</f>
        <v/>
      </c>
      <c r="AH83" s="105" t="str">
        <f>IF(INDEX(T:T,83)="","",INDEX(T:T,83))</f>
        <v/>
      </c>
      <c r="AI83" s="105" t="str">
        <f>IF(INDEX(U:U,83)="","",INDEX(U:U,83))</f>
        <v/>
      </c>
      <c r="AJ83" s="105" t="str">
        <f>IF(INDEX(W:W,83)="","",INDEX(W:W,83))</f>
        <v/>
      </c>
      <c r="AK83" s="105" t="str">
        <f>IF(INDEX(Z:Z,83)="","",INDEX(Z:Z,83))</f>
        <v/>
      </c>
      <c r="AL83" s="105" t="str">
        <f>IF(INDEX(AB:AB,83)="","",INDEX(AB:AB,83))</f>
        <v/>
      </c>
    </row>
    <row r="84" spans="1:38" ht="22.5" customHeight="1" x14ac:dyDescent="0.45">
      <c r="A84" s="177"/>
      <c r="B84" s="57">
        <v>27</v>
      </c>
      <c r="C84" s="44" t="str">
        <f t="shared" si="15"/>
        <v/>
      </c>
      <c r="D84" s="45" t="str">
        <f t="shared" si="16"/>
        <v/>
      </c>
      <c r="E84" s="151" t="str">
        <f t="shared" si="17"/>
        <v/>
      </c>
      <c r="F84" s="44" t="str">
        <f t="shared" si="18"/>
        <v/>
      </c>
      <c r="G84" s="115" t="str">
        <f t="shared" si="19"/>
        <v/>
      </c>
      <c r="H84" s="115" t="str">
        <f t="shared" si="20"/>
        <v/>
      </c>
      <c r="I84" s="46" t="str">
        <f t="shared" si="21"/>
        <v/>
      </c>
      <c r="J84" s="47" t="s">
        <v>59</v>
      </c>
      <c r="K84" s="48" t="str">
        <f>IF(INDEX(C:C,84)="","",IF(INDEX(D:D,84)="X",M$16,H$16))</f>
        <v/>
      </c>
      <c r="L84" s="49"/>
      <c r="M84" s="50" t="str">
        <f t="shared" ref="M84:M96" si="24">IF(AND(AF84="",AL84=""),"",IF(AND(AL84&gt;=0,E$9=""),"Name Aufsteller!",IF(AND(AL84&gt;=0,E$13=""),"Aufstellungsort!",IF(AF84=0,"Name Gerät!",IF(AND(AL84&gt;=0,AF84=""),"Name Gerät!",IF(AND(AF84&gt;0,AL84=""),"Betrag, EUR!",IF(K84="","",ROUNDDOWN(I84*K84/100,0))))))))</f>
        <v/>
      </c>
      <c r="N84" s="47" t="s">
        <v>59</v>
      </c>
      <c r="O84" s="180"/>
      <c r="Q84" s="51"/>
      <c r="R84" s="21"/>
      <c r="S84" s="51"/>
      <c r="T84" s="90"/>
      <c r="U84" s="21"/>
      <c r="V84" s="51"/>
      <c r="W84" s="116"/>
      <c r="X84" s="51"/>
      <c r="Y84" s="51"/>
      <c r="Z84" s="116"/>
      <c r="AA84" s="51"/>
      <c r="AB84" s="19"/>
      <c r="AC84" s="25" t="str">
        <f t="shared" si="22"/>
        <v/>
      </c>
      <c r="AD84" s="224"/>
      <c r="AE84" s="103" t="str">
        <f t="shared" si="23"/>
        <v/>
      </c>
      <c r="AF84" s="104" t="str">
        <f>IF(INDEX(P:P,84)="","",INDEX(P:P,84))</f>
        <v/>
      </c>
      <c r="AG84" s="105" t="str">
        <f>IF(INDEX(R:R,84)="","",INDEX(R:R,84))</f>
        <v/>
      </c>
      <c r="AH84" s="105" t="str">
        <f>IF(INDEX(T:T,84)="","",INDEX(T:T,84))</f>
        <v/>
      </c>
      <c r="AI84" s="105" t="str">
        <f>IF(INDEX(U:U,84)="","",INDEX(U:U,84))</f>
        <v/>
      </c>
      <c r="AJ84" s="105" t="str">
        <f>IF(INDEX(W:W,84)="","",INDEX(W:W,84))</f>
        <v/>
      </c>
      <c r="AK84" s="105" t="str">
        <f>IF(INDEX(Z:Z,84)="","",INDEX(Z:Z,84))</f>
        <v/>
      </c>
      <c r="AL84" s="105" t="str">
        <f>IF(INDEX(AB:AB,84)="","",INDEX(AB:AB,84))</f>
        <v/>
      </c>
    </row>
    <row r="85" spans="1:38" ht="22.5" customHeight="1" x14ac:dyDescent="0.45">
      <c r="A85" s="177"/>
      <c r="B85" s="57">
        <v>28</v>
      </c>
      <c r="C85" s="44" t="str">
        <f t="shared" si="15"/>
        <v/>
      </c>
      <c r="D85" s="45" t="str">
        <f t="shared" si="16"/>
        <v/>
      </c>
      <c r="E85" s="151" t="str">
        <f t="shared" si="17"/>
        <v/>
      </c>
      <c r="F85" s="44" t="str">
        <f t="shared" si="18"/>
        <v/>
      </c>
      <c r="G85" s="115" t="str">
        <f t="shared" si="19"/>
        <v/>
      </c>
      <c r="H85" s="115" t="str">
        <f t="shared" si="20"/>
        <v/>
      </c>
      <c r="I85" s="46" t="str">
        <f t="shared" si="21"/>
        <v/>
      </c>
      <c r="J85" s="47" t="s">
        <v>59</v>
      </c>
      <c r="K85" s="48" t="str">
        <f>IF(INDEX(C:C,85)="","",IF(INDEX(D:D,85)="X",M$16,H$16))</f>
        <v/>
      </c>
      <c r="L85" s="49"/>
      <c r="M85" s="50" t="str">
        <f t="shared" si="24"/>
        <v/>
      </c>
      <c r="N85" s="47" t="s">
        <v>59</v>
      </c>
      <c r="O85" s="180"/>
      <c r="Q85" s="51"/>
      <c r="R85" s="21"/>
      <c r="S85" s="51"/>
      <c r="T85" s="90"/>
      <c r="U85" s="21"/>
      <c r="V85" s="51"/>
      <c r="W85" s="21"/>
      <c r="X85" s="51"/>
      <c r="Y85" s="51"/>
      <c r="Z85" s="21"/>
      <c r="AA85" s="51"/>
      <c r="AB85" s="19"/>
      <c r="AC85" s="25" t="str">
        <f t="shared" si="22"/>
        <v/>
      </c>
      <c r="AD85" s="224"/>
      <c r="AE85" s="103" t="str">
        <f t="shared" si="23"/>
        <v/>
      </c>
      <c r="AF85" s="104" t="str">
        <f>IF(INDEX(P:P,85)="","",INDEX(P:P,85))</f>
        <v/>
      </c>
      <c r="AG85" s="105" t="str">
        <f>IF(INDEX(R:R,85)="","",INDEX(R:R,85))</f>
        <v/>
      </c>
      <c r="AH85" s="105" t="str">
        <f>IF(INDEX(T:T,85)="","",INDEX(T:T,85))</f>
        <v/>
      </c>
      <c r="AI85" s="105" t="str">
        <f>IF(INDEX(U:U,85)="","",INDEX(U:U,85))</f>
        <v/>
      </c>
      <c r="AJ85" s="105" t="str">
        <f>IF(INDEX(W:W,85)="","",INDEX(W:W,85))</f>
        <v/>
      </c>
      <c r="AK85" s="105" t="str">
        <f>IF(INDEX(Z:Z,85)="","",INDEX(Z:Z,85))</f>
        <v/>
      </c>
      <c r="AL85" s="105" t="str">
        <f>IF(INDEX(AB:AB,85)="","",INDEX(AB:AB,85))</f>
        <v/>
      </c>
    </row>
    <row r="86" spans="1:38" ht="22.5" customHeight="1" x14ac:dyDescent="0.45">
      <c r="A86" s="177"/>
      <c r="B86" s="57">
        <v>29</v>
      </c>
      <c r="C86" s="44" t="str">
        <f t="shared" si="15"/>
        <v/>
      </c>
      <c r="D86" s="45" t="str">
        <f t="shared" si="16"/>
        <v/>
      </c>
      <c r="E86" s="151" t="str">
        <f t="shared" si="17"/>
        <v/>
      </c>
      <c r="F86" s="44" t="str">
        <f t="shared" si="18"/>
        <v/>
      </c>
      <c r="G86" s="115" t="str">
        <f t="shared" si="19"/>
        <v/>
      </c>
      <c r="H86" s="115" t="str">
        <f t="shared" si="20"/>
        <v/>
      </c>
      <c r="I86" s="46" t="str">
        <f t="shared" si="21"/>
        <v/>
      </c>
      <c r="J86" s="47" t="s">
        <v>59</v>
      </c>
      <c r="K86" s="48" t="str">
        <f>IF(INDEX(C:C,86)="","",IF(INDEX(D:D,86)="X",M$16,H$16))</f>
        <v/>
      </c>
      <c r="L86" s="49"/>
      <c r="M86" s="50" t="str">
        <f t="shared" si="24"/>
        <v/>
      </c>
      <c r="N86" s="47" t="s">
        <v>59</v>
      </c>
      <c r="O86" s="180"/>
      <c r="Q86" s="51"/>
      <c r="R86" s="21"/>
      <c r="S86" s="51"/>
      <c r="T86" s="90"/>
      <c r="U86" s="21"/>
      <c r="V86" s="51"/>
      <c r="W86" s="21"/>
      <c r="X86" s="51"/>
      <c r="Y86" s="51"/>
      <c r="Z86" s="21"/>
      <c r="AA86" s="51"/>
      <c r="AB86" s="19"/>
      <c r="AC86" s="25" t="str">
        <f t="shared" si="22"/>
        <v/>
      </c>
      <c r="AD86" s="224"/>
      <c r="AE86" s="103" t="str">
        <f t="shared" si="23"/>
        <v/>
      </c>
      <c r="AF86" s="104" t="str">
        <f>IF(INDEX(P:P,86)="","",INDEX(P:P,86))</f>
        <v/>
      </c>
      <c r="AG86" s="105" t="str">
        <f>IF(INDEX(R:R,86)="","",INDEX(R:R,86))</f>
        <v/>
      </c>
      <c r="AH86" s="105" t="str">
        <f>IF(INDEX(T:T,86)="","",INDEX(T:T,86))</f>
        <v/>
      </c>
      <c r="AI86" s="105" t="str">
        <f>IF(INDEX(U:U,86)="","",INDEX(U:U,86))</f>
        <v/>
      </c>
      <c r="AJ86" s="105" t="str">
        <f>IF(INDEX(W:W,86)="","",INDEX(W:W,86))</f>
        <v/>
      </c>
      <c r="AK86" s="105" t="str">
        <f>IF(INDEX(Z:Z,86)="","",INDEX(Z:Z,86))</f>
        <v/>
      </c>
      <c r="AL86" s="105" t="str">
        <f>IF(INDEX(AB:AB,86)="","",INDEX(AB:AB,86))</f>
        <v/>
      </c>
    </row>
    <row r="87" spans="1:38" ht="22.5" customHeight="1" x14ac:dyDescent="0.45">
      <c r="A87" s="177"/>
      <c r="B87" s="57">
        <v>30</v>
      </c>
      <c r="C87" s="44" t="str">
        <f t="shared" si="15"/>
        <v/>
      </c>
      <c r="D87" s="45" t="str">
        <f t="shared" si="16"/>
        <v/>
      </c>
      <c r="E87" s="151" t="str">
        <f t="shared" si="17"/>
        <v/>
      </c>
      <c r="F87" s="44" t="str">
        <f t="shared" si="18"/>
        <v/>
      </c>
      <c r="G87" s="115" t="str">
        <f t="shared" si="19"/>
        <v/>
      </c>
      <c r="H87" s="115" t="str">
        <f t="shared" si="20"/>
        <v/>
      </c>
      <c r="I87" s="46" t="str">
        <f t="shared" si="21"/>
        <v/>
      </c>
      <c r="J87" s="47" t="s">
        <v>59</v>
      </c>
      <c r="K87" s="48" t="str">
        <f>IF(INDEX(C:C,87)="","",IF(INDEX(D:D,87)="X",M$16,H$16))</f>
        <v/>
      </c>
      <c r="L87" s="49"/>
      <c r="M87" s="50" t="str">
        <f t="shared" si="24"/>
        <v/>
      </c>
      <c r="N87" s="47" t="s">
        <v>59</v>
      </c>
      <c r="O87" s="180"/>
      <c r="Q87" s="51"/>
      <c r="R87" s="21"/>
      <c r="S87" s="51"/>
      <c r="T87" s="90"/>
      <c r="U87" s="21"/>
      <c r="V87" s="51"/>
      <c r="W87" s="21"/>
      <c r="X87" s="51"/>
      <c r="Y87" s="51"/>
      <c r="Z87" s="21"/>
      <c r="AA87" s="51"/>
      <c r="AB87" s="19"/>
      <c r="AC87" s="25" t="str">
        <f t="shared" si="22"/>
        <v/>
      </c>
      <c r="AD87" s="224"/>
      <c r="AE87" s="103" t="str">
        <f t="shared" si="23"/>
        <v/>
      </c>
      <c r="AF87" s="104" t="str">
        <f>IF(INDEX(P:P,87)="","",INDEX(P:P,87))</f>
        <v/>
      </c>
      <c r="AG87" s="105" t="str">
        <f>IF(INDEX(R:R,87)="","",INDEX(R:R,87))</f>
        <v/>
      </c>
      <c r="AH87" s="105" t="str">
        <f>IF(INDEX(T:T,87)="","",INDEX(T:T,87))</f>
        <v/>
      </c>
      <c r="AI87" s="105" t="str">
        <f>IF(INDEX(U:U,87)="","",INDEX(U:U,87))</f>
        <v/>
      </c>
      <c r="AJ87" s="105" t="str">
        <f>IF(INDEX(W:W,87)="","",INDEX(W:W,87))</f>
        <v/>
      </c>
      <c r="AK87" s="105" t="str">
        <f>IF(INDEX(Z:Z,87)="","",INDEX(Z:Z,87))</f>
        <v/>
      </c>
      <c r="AL87" s="105" t="str">
        <f>IF(INDEX(AB:AB,87)="","",INDEX(AB:AB,87))</f>
        <v/>
      </c>
    </row>
    <row r="88" spans="1:38" ht="22.5" customHeight="1" x14ac:dyDescent="0.45">
      <c r="A88" s="177"/>
      <c r="B88" s="57">
        <v>31</v>
      </c>
      <c r="C88" s="44" t="str">
        <f t="shared" si="15"/>
        <v/>
      </c>
      <c r="D88" s="45" t="str">
        <f t="shared" si="16"/>
        <v/>
      </c>
      <c r="E88" s="151" t="str">
        <f t="shared" si="17"/>
        <v/>
      </c>
      <c r="F88" s="44" t="str">
        <f t="shared" si="18"/>
        <v/>
      </c>
      <c r="G88" s="115" t="str">
        <f t="shared" si="19"/>
        <v/>
      </c>
      <c r="H88" s="115" t="str">
        <f t="shared" si="20"/>
        <v/>
      </c>
      <c r="I88" s="46" t="str">
        <f t="shared" si="21"/>
        <v/>
      </c>
      <c r="J88" s="47" t="s">
        <v>59</v>
      </c>
      <c r="K88" s="48" t="str">
        <f>IF(INDEX(C:C,88)="","",IF(INDEX(D:D,88)="X",M$16,H$16))</f>
        <v/>
      </c>
      <c r="L88" s="49"/>
      <c r="M88" s="50" t="str">
        <f t="shared" si="24"/>
        <v/>
      </c>
      <c r="N88" s="47" t="s">
        <v>59</v>
      </c>
      <c r="O88" s="180"/>
      <c r="Q88" s="51"/>
      <c r="R88" s="21"/>
      <c r="S88" s="51"/>
      <c r="T88" s="90"/>
      <c r="U88" s="21"/>
      <c r="V88" s="51"/>
      <c r="W88" s="21"/>
      <c r="X88" s="51"/>
      <c r="Y88" s="51"/>
      <c r="Z88" s="21"/>
      <c r="AA88" s="51"/>
      <c r="AB88" s="19"/>
      <c r="AC88" s="25" t="str">
        <f t="shared" si="22"/>
        <v/>
      </c>
      <c r="AD88" s="224"/>
      <c r="AE88" s="103" t="str">
        <f t="shared" si="23"/>
        <v/>
      </c>
      <c r="AF88" s="104" t="str">
        <f>IF(INDEX(P:P,88)="","",INDEX(P:P,88))</f>
        <v/>
      </c>
      <c r="AG88" s="105" t="str">
        <f>IF(INDEX(R:R,88)="","",INDEX(R:R,88))</f>
        <v/>
      </c>
      <c r="AH88" s="105" t="str">
        <f>IF(INDEX(T:T,88)="","",INDEX(T:T,88))</f>
        <v/>
      </c>
      <c r="AI88" s="105" t="str">
        <f>IF(INDEX(U:U,88)="","",INDEX(U:U,88))</f>
        <v/>
      </c>
      <c r="AJ88" s="105" t="str">
        <f>IF(INDEX(W:W,88)="","",INDEX(W:W,88))</f>
        <v/>
      </c>
      <c r="AK88" s="105" t="str">
        <f>IF(INDEX(Z:Z,88)="","",INDEX(Z:Z,88))</f>
        <v/>
      </c>
      <c r="AL88" s="105" t="str">
        <f>IF(INDEX(AB:AB,88)="","",INDEX(AB:AB,88))</f>
        <v/>
      </c>
    </row>
    <row r="89" spans="1:38" ht="22.5" customHeight="1" x14ac:dyDescent="0.45">
      <c r="A89" s="177"/>
      <c r="B89" s="57">
        <v>32</v>
      </c>
      <c r="C89" s="44" t="str">
        <f t="shared" si="15"/>
        <v/>
      </c>
      <c r="D89" s="45" t="str">
        <f t="shared" si="16"/>
        <v/>
      </c>
      <c r="E89" s="151" t="str">
        <f t="shared" si="17"/>
        <v/>
      </c>
      <c r="F89" s="44" t="str">
        <f t="shared" si="18"/>
        <v/>
      </c>
      <c r="G89" s="115" t="str">
        <f t="shared" si="19"/>
        <v/>
      </c>
      <c r="H89" s="115" t="str">
        <f t="shared" si="20"/>
        <v/>
      </c>
      <c r="I89" s="46" t="str">
        <f t="shared" si="21"/>
        <v/>
      </c>
      <c r="J89" s="47" t="s">
        <v>59</v>
      </c>
      <c r="K89" s="48" t="str">
        <f>IF(INDEX(C:C,89)="","",IF(INDEX(D:D,89)="X",M$16,H$16))</f>
        <v/>
      </c>
      <c r="L89" s="49"/>
      <c r="M89" s="50" t="str">
        <f t="shared" si="24"/>
        <v/>
      </c>
      <c r="N89" s="47" t="s">
        <v>59</v>
      </c>
      <c r="O89" s="180"/>
      <c r="Q89" s="51"/>
      <c r="R89" s="21"/>
      <c r="S89" s="51"/>
      <c r="T89" s="90"/>
      <c r="U89" s="21"/>
      <c r="V89" s="51"/>
      <c r="W89" s="21"/>
      <c r="X89" s="51"/>
      <c r="Y89" s="51"/>
      <c r="Z89" s="21"/>
      <c r="AA89" s="51"/>
      <c r="AB89" s="19"/>
      <c r="AC89" s="25" t="str">
        <f t="shared" si="22"/>
        <v/>
      </c>
      <c r="AD89" s="224"/>
      <c r="AE89" s="103" t="str">
        <f t="shared" si="23"/>
        <v/>
      </c>
      <c r="AF89" s="104" t="str">
        <f>IF(INDEX(P:P,89)="","",INDEX(P:P,89))</f>
        <v/>
      </c>
      <c r="AG89" s="105" t="str">
        <f>IF(INDEX(R:R,89)="","",INDEX(R:R,89))</f>
        <v/>
      </c>
      <c r="AH89" s="105" t="str">
        <f>IF(INDEX(T:T,89)="","",INDEX(T:T,89))</f>
        <v/>
      </c>
      <c r="AI89" s="105" t="str">
        <f>IF(INDEX(U:U,89)="","",INDEX(U:U,89))</f>
        <v/>
      </c>
      <c r="AJ89" s="105" t="str">
        <f>IF(INDEX(W:W,89)="","",INDEX(W:W,89))</f>
        <v/>
      </c>
      <c r="AK89" s="105" t="str">
        <f>IF(INDEX(Z:Z,89)="","",INDEX(Z:Z,89))</f>
        <v/>
      </c>
      <c r="AL89" s="105" t="str">
        <f>IF(INDEX(AB:AB,89)="","",INDEX(AB:AB,89))</f>
        <v/>
      </c>
    </row>
    <row r="90" spans="1:38" ht="22.5" customHeight="1" x14ac:dyDescent="0.45">
      <c r="A90" s="177"/>
      <c r="B90" s="57">
        <v>33</v>
      </c>
      <c r="C90" s="44" t="str">
        <f t="shared" si="15"/>
        <v/>
      </c>
      <c r="D90" s="45" t="str">
        <f t="shared" si="16"/>
        <v/>
      </c>
      <c r="E90" s="151" t="str">
        <f t="shared" si="17"/>
        <v/>
      </c>
      <c r="F90" s="44" t="str">
        <f t="shared" si="18"/>
        <v/>
      </c>
      <c r="G90" s="115" t="str">
        <f t="shared" si="19"/>
        <v/>
      </c>
      <c r="H90" s="115" t="str">
        <f t="shared" si="20"/>
        <v/>
      </c>
      <c r="I90" s="46" t="str">
        <f t="shared" si="21"/>
        <v/>
      </c>
      <c r="J90" s="47" t="s">
        <v>59</v>
      </c>
      <c r="K90" s="48" t="str">
        <f>IF(INDEX(C:C,90)="","",IF(INDEX(D:D,90)="X",M$16,H$16))</f>
        <v/>
      </c>
      <c r="L90" s="49"/>
      <c r="M90" s="50" t="str">
        <f t="shared" si="24"/>
        <v/>
      </c>
      <c r="N90" s="47" t="s">
        <v>59</v>
      </c>
      <c r="O90" s="180"/>
      <c r="Q90" s="51"/>
      <c r="R90" s="21"/>
      <c r="S90" s="51"/>
      <c r="T90" s="90"/>
      <c r="U90" s="21"/>
      <c r="V90" s="51"/>
      <c r="W90" s="21"/>
      <c r="X90" s="51"/>
      <c r="Y90" s="51"/>
      <c r="Z90" s="21"/>
      <c r="AA90" s="51"/>
      <c r="AB90" s="19"/>
      <c r="AC90" s="25" t="str">
        <f t="shared" si="22"/>
        <v/>
      </c>
      <c r="AD90" s="224"/>
      <c r="AE90" s="103" t="str">
        <f t="shared" si="23"/>
        <v/>
      </c>
      <c r="AF90" s="104" t="str">
        <f>IF(INDEX(P:P,90)="","",INDEX(P:P,90))</f>
        <v/>
      </c>
      <c r="AG90" s="105" t="str">
        <f>IF(INDEX(R:R,90)="","",INDEX(R:R,90))</f>
        <v/>
      </c>
      <c r="AH90" s="105" t="str">
        <f>IF(INDEX(T:T,90)="","",INDEX(T:T,90))</f>
        <v/>
      </c>
      <c r="AI90" s="105" t="str">
        <f>IF(INDEX(U:U,90)="","",INDEX(U:U,90))</f>
        <v/>
      </c>
      <c r="AJ90" s="105" t="str">
        <f>IF(INDEX(W:W,90)="","",INDEX(W:W,90))</f>
        <v/>
      </c>
      <c r="AK90" s="105" t="str">
        <f>IF(INDEX(Z:Z,90)="","",INDEX(Z:Z,90))</f>
        <v/>
      </c>
      <c r="AL90" s="105" t="str">
        <f>IF(INDEX(AB:AB,90)="","",INDEX(AB:AB,90))</f>
        <v/>
      </c>
    </row>
    <row r="91" spans="1:38" ht="22.5" customHeight="1" x14ac:dyDescent="0.45">
      <c r="A91" s="177"/>
      <c r="B91" s="57">
        <v>34</v>
      </c>
      <c r="C91" s="44" t="str">
        <f t="shared" si="15"/>
        <v/>
      </c>
      <c r="D91" s="45" t="str">
        <f t="shared" si="16"/>
        <v/>
      </c>
      <c r="E91" s="151" t="str">
        <f t="shared" si="17"/>
        <v/>
      </c>
      <c r="F91" s="44" t="str">
        <f t="shared" si="18"/>
        <v/>
      </c>
      <c r="G91" s="115" t="str">
        <f t="shared" si="19"/>
        <v/>
      </c>
      <c r="H91" s="115" t="str">
        <f t="shared" si="20"/>
        <v/>
      </c>
      <c r="I91" s="46" t="str">
        <f t="shared" si="21"/>
        <v/>
      </c>
      <c r="J91" s="47" t="s">
        <v>59</v>
      </c>
      <c r="K91" s="48" t="str">
        <f>IF(INDEX(C:C,91)="","",IF(INDEX(D:D,91)="X",M$16,H$16))</f>
        <v/>
      </c>
      <c r="L91" s="49"/>
      <c r="M91" s="50" t="str">
        <f t="shared" si="24"/>
        <v/>
      </c>
      <c r="N91" s="47" t="s">
        <v>59</v>
      </c>
      <c r="O91" s="180"/>
      <c r="Q91" s="51"/>
      <c r="R91" s="21"/>
      <c r="S91" s="51"/>
      <c r="T91" s="90"/>
      <c r="U91" s="21"/>
      <c r="V91" s="51"/>
      <c r="W91" s="116"/>
      <c r="X91" s="51"/>
      <c r="Y91" s="51"/>
      <c r="Z91" s="116"/>
      <c r="AA91" s="51"/>
      <c r="AB91" s="19"/>
      <c r="AC91" s="25" t="str">
        <f t="shared" si="22"/>
        <v/>
      </c>
      <c r="AD91" s="224"/>
      <c r="AE91" s="103" t="str">
        <f t="shared" si="23"/>
        <v/>
      </c>
      <c r="AF91" s="104" t="str">
        <f>IF(INDEX(P:P,91)="","",INDEX(P:P,91))</f>
        <v/>
      </c>
      <c r="AG91" s="105" t="str">
        <f>IF(INDEX(R:R,91)="","",INDEX(R:R,91))</f>
        <v/>
      </c>
      <c r="AH91" s="105" t="str">
        <f>IF(INDEX(T:T,91)="","",INDEX(T:T,91))</f>
        <v/>
      </c>
      <c r="AI91" s="105" t="str">
        <f>IF(INDEX(U:U,91)="","",INDEX(U:U,91))</f>
        <v/>
      </c>
      <c r="AJ91" s="105" t="str">
        <f>IF(INDEX(W:W,91)="","",INDEX(W:W,91))</f>
        <v/>
      </c>
      <c r="AK91" s="105" t="str">
        <f>IF(INDEX(Z:Z,91)="","",INDEX(Z:Z,91))</f>
        <v/>
      </c>
      <c r="AL91" s="105" t="str">
        <f>IF(INDEX(AB:AB,91)="","",INDEX(AB:AB,91))</f>
        <v/>
      </c>
    </row>
    <row r="92" spans="1:38" ht="22.5" customHeight="1" x14ac:dyDescent="0.45">
      <c r="A92" s="177"/>
      <c r="B92" s="57">
        <v>35</v>
      </c>
      <c r="C92" s="44" t="str">
        <f t="shared" si="15"/>
        <v/>
      </c>
      <c r="D92" s="45" t="str">
        <f t="shared" si="16"/>
        <v/>
      </c>
      <c r="E92" s="151" t="str">
        <f t="shared" si="17"/>
        <v/>
      </c>
      <c r="F92" s="44" t="str">
        <f t="shared" si="18"/>
        <v/>
      </c>
      <c r="G92" s="115" t="str">
        <f t="shared" si="19"/>
        <v/>
      </c>
      <c r="H92" s="115" t="str">
        <f t="shared" si="20"/>
        <v/>
      </c>
      <c r="I92" s="46" t="str">
        <f t="shared" si="21"/>
        <v/>
      </c>
      <c r="J92" s="47" t="s">
        <v>59</v>
      </c>
      <c r="K92" s="48" t="str">
        <f>IF(INDEX(C:C,92)="","",IF(INDEX(D:D,92)="X",M$16,H$16))</f>
        <v/>
      </c>
      <c r="L92" s="49"/>
      <c r="M92" s="50" t="str">
        <f t="shared" si="24"/>
        <v/>
      </c>
      <c r="N92" s="47" t="s">
        <v>59</v>
      </c>
      <c r="O92" s="180"/>
      <c r="Q92" s="51"/>
      <c r="R92" s="21"/>
      <c r="S92" s="51"/>
      <c r="T92" s="90"/>
      <c r="U92" s="21"/>
      <c r="V92" s="51"/>
      <c r="W92" s="21"/>
      <c r="X92" s="51"/>
      <c r="Y92" s="51"/>
      <c r="Z92" s="21"/>
      <c r="AA92" s="51"/>
      <c r="AB92" s="19"/>
      <c r="AC92" s="25" t="str">
        <f t="shared" si="22"/>
        <v/>
      </c>
      <c r="AD92" s="224"/>
      <c r="AE92" s="103" t="str">
        <f t="shared" si="23"/>
        <v/>
      </c>
      <c r="AF92" s="104" t="str">
        <f>IF(INDEX(P:P,92)="","",INDEX(P:P,92))</f>
        <v/>
      </c>
      <c r="AG92" s="105" t="str">
        <f>IF(INDEX(R:R,92)="","",INDEX(R:R,92))</f>
        <v/>
      </c>
      <c r="AH92" s="105" t="str">
        <f>IF(INDEX(T:T,92)="","",INDEX(T:T,92))</f>
        <v/>
      </c>
      <c r="AI92" s="105" t="str">
        <f>IF(INDEX(U:U,92)="","",INDEX(U:U,92))</f>
        <v/>
      </c>
      <c r="AJ92" s="105" t="str">
        <f>IF(INDEX(W:W,92)="","",INDEX(W:W,92))</f>
        <v/>
      </c>
      <c r="AK92" s="105" t="str">
        <f>IF(INDEX(Z:Z,92)="","",INDEX(Z:Z,92))</f>
        <v/>
      </c>
      <c r="AL92" s="105" t="str">
        <f>IF(INDEX(AB:AB,92)="","",INDEX(AB:AB,92))</f>
        <v/>
      </c>
    </row>
    <row r="93" spans="1:38" ht="22.5" customHeight="1" x14ac:dyDescent="0.45">
      <c r="A93" s="177"/>
      <c r="B93" s="57">
        <v>36</v>
      </c>
      <c r="C93" s="44" t="str">
        <f t="shared" si="15"/>
        <v/>
      </c>
      <c r="D93" s="45" t="str">
        <f t="shared" si="16"/>
        <v/>
      </c>
      <c r="E93" s="151" t="str">
        <f t="shared" si="17"/>
        <v/>
      </c>
      <c r="F93" s="44" t="str">
        <f t="shared" si="18"/>
        <v/>
      </c>
      <c r="G93" s="115" t="str">
        <f t="shared" si="19"/>
        <v/>
      </c>
      <c r="H93" s="115" t="str">
        <f t="shared" si="20"/>
        <v/>
      </c>
      <c r="I93" s="46" t="str">
        <f t="shared" si="21"/>
        <v/>
      </c>
      <c r="J93" s="47" t="s">
        <v>59</v>
      </c>
      <c r="K93" s="48" t="str">
        <f>IF(INDEX(C:C,93)="","",IF(INDEX(D:D,93)="X",M$16,H$16))</f>
        <v/>
      </c>
      <c r="L93" s="49"/>
      <c r="M93" s="50" t="str">
        <f t="shared" si="24"/>
        <v/>
      </c>
      <c r="N93" s="47" t="s">
        <v>59</v>
      </c>
      <c r="O93" s="180"/>
      <c r="Q93" s="51"/>
      <c r="R93" s="21"/>
      <c r="S93" s="51"/>
      <c r="T93" s="90"/>
      <c r="U93" s="21"/>
      <c r="V93" s="51"/>
      <c r="W93" s="21"/>
      <c r="X93" s="51"/>
      <c r="Y93" s="51"/>
      <c r="Z93" s="21"/>
      <c r="AA93" s="51"/>
      <c r="AB93" s="19"/>
      <c r="AC93" s="25" t="str">
        <f t="shared" si="22"/>
        <v/>
      </c>
      <c r="AD93" s="224"/>
      <c r="AE93" s="103" t="str">
        <f t="shared" si="23"/>
        <v/>
      </c>
      <c r="AF93" s="104" t="str">
        <f>IF(INDEX(P:P,93)="","",INDEX(P:P,93))</f>
        <v/>
      </c>
      <c r="AG93" s="105" t="str">
        <f>IF(INDEX(R:R,93)="","",INDEX(R:R,93))</f>
        <v/>
      </c>
      <c r="AH93" s="105" t="str">
        <f>IF(INDEX(T:T,93)="","",INDEX(T:T,93))</f>
        <v/>
      </c>
      <c r="AI93" s="105" t="str">
        <f>IF(INDEX(U:U,93)="","",INDEX(U:U,93))</f>
        <v/>
      </c>
      <c r="AJ93" s="105" t="str">
        <f>IF(INDEX(W:W,93)="","",INDEX(W:W,93))</f>
        <v/>
      </c>
      <c r="AK93" s="105" t="str">
        <f>IF(INDEX(Z:Z,93)="","",INDEX(Z:Z,93))</f>
        <v/>
      </c>
      <c r="AL93" s="105" t="str">
        <f>IF(INDEX(AB:AB,93)="","",INDEX(AB:AB,93))</f>
        <v/>
      </c>
    </row>
    <row r="94" spans="1:38" ht="22.5" customHeight="1" x14ac:dyDescent="0.45">
      <c r="A94" s="177"/>
      <c r="B94" s="57">
        <v>37</v>
      </c>
      <c r="C94" s="44" t="str">
        <f t="shared" si="15"/>
        <v/>
      </c>
      <c r="D94" s="45" t="str">
        <f t="shared" si="16"/>
        <v/>
      </c>
      <c r="E94" s="151" t="str">
        <f t="shared" si="17"/>
        <v/>
      </c>
      <c r="F94" s="44" t="str">
        <f t="shared" si="18"/>
        <v/>
      </c>
      <c r="G94" s="115" t="str">
        <f t="shared" si="19"/>
        <v/>
      </c>
      <c r="H94" s="115" t="str">
        <f t="shared" si="20"/>
        <v/>
      </c>
      <c r="I94" s="46" t="str">
        <f t="shared" si="21"/>
        <v/>
      </c>
      <c r="J94" s="47" t="s">
        <v>59</v>
      </c>
      <c r="K94" s="48" t="str">
        <f>IF(INDEX(C:C,94)="","",IF(INDEX(D:D,94)="X",M$16,H$16))</f>
        <v/>
      </c>
      <c r="L94" s="49"/>
      <c r="M94" s="50" t="str">
        <f t="shared" si="24"/>
        <v/>
      </c>
      <c r="N94" s="47" t="s">
        <v>59</v>
      </c>
      <c r="O94" s="180"/>
      <c r="Q94" s="51"/>
      <c r="R94" s="21"/>
      <c r="S94" s="51"/>
      <c r="T94" s="90"/>
      <c r="U94" s="21"/>
      <c r="V94" s="51"/>
      <c r="W94" s="21"/>
      <c r="X94" s="51"/>
      <c r="Y94" s="51"/>
      <c r="Z94" s="21"/>
      <c r="AA94" s="51"/>
      <c r="AB94" s="19"/>
      <c r="AC94" s="25" t="str">
        <f t="shared" si="22"/>
        <v/>
      </c>
      <c r="AD94" s="224"/>
      <c r="AE94" s="103" t="str">
        <f t="shared" si="23"/>
        <v/>
      </c>
      <c r="AF94" s="104" t="str">
        <f>IF(INDEX(P:P,94)="","",INDEX(P:P,94))</f>
        <v/>
      </c>
      <c r="AG94" s="105" t="str">
        <f>IF(INDEX(R:R,94)="","",INDEX(R:R,94))</f>
        <v/>
      </c>
      <c r="AH94" s="105" t="str">
        <f>IF(INDEX(T:T,94)="","",INDEX(T:T,94))</f>
        <v/>
      </c>
      <c r="AI94" s="105" t="str">
        <f>IF(INDEX(U:U,94)="","",INDEX(U:U,94))</f>
        <v/>
      </c>
      <c r="AJ94" s="105" t="str">
        <f>IF(INDEX(W:W,94)="","",INDEX(W:W,94))</f>
        <v/>
      </c>
      <c r="AK94" s="105" t="str">
        <f>IF(INDEX(Z:Z,94)="","",INDEX(Z:Z,94))</f>
        <v/>
      </c>
      <c r="AL94" s="105" t="str">
        <f>IF(INDEX(AB:AB,94)="","",INDEX(AB:AB,94))</f>
        <v/>
      </c>
    </row>
    <row r="95" spans="1:38" ht="22.5" customHeight="1" x14ac:dyDescent="0.45">
      <c r="A95" s="177"/>
      <c r="B95" s="57">
        <v>38</v>
      </c>
      <c r="C95" s="44" t="str">
        <f t="shared" si="15"/>
        <v/>
      </c>
      <c r="D95" s="45" t="str">
        <f t="shared" si="16"/>
        <v/>
      </c>
      <c r="E95" s="151" t="str">
        <f t="shared" si="17"/>
        <v/>
      </c>
      <c r="F95" s="44" t="str">
        <f t="shared" si="18"/>
        <v/>
      </c>
      <c r="G95" s="115" t="str">
        <f t="shared" si="19"/>
        <v/>
      </c>
      <c r="H95" s="115" t="str">
        <f t="shared" si="20"/>
        <v/>
      </c>
      <c r="I95" s="46" t="str">
        <f t="shared" si="21"/>
        <v/>
      </c>
      <c r="J95" s="47" t="s">
        <v>59</v>
      </c>
      <c r="K95" s="48" t="str">
        <f>IF(INDEX(C:C,95)="","",IF(INDEX(D:D,95)="X",M$16,H$16))</f>
        <v/>
      </c>
      <c r="L95" s="49"/>
      <c r="M95" s="50" t="str">
        <f t="shared" si="24"/>
        <v/>
      </c>
      <c r="N95" s="47" t="s">
        <v>59</v>
      </c>
      <c r="O95" s="180"/>
      <c r="Q95" s="51"/>
      <c r="R95" s="21"/>
      <c r="S95" s="51"/>
      <c r="T95" s="90"/>
      <c r="U95" s="21"/>
      <c r="V95" s="51"/>
      <c r="W95" s="21"/>
      <c r="X95" s="51"/>
      <c r="Y95" s="51"/>
      <c r="Z95" s="21"/>
      <c r="AA95" s="51"/>
      <c r="AB95" s="19"/>
      <c r="AC95" s="25" t="str">
        <f t="shared" si="22"/>
        <v/>
      </c>
      <c r="AD95" s="224"/>
      <c r="AE95" s="103" t="str">
        <f t="shared" si="23"/>
        <v/>
      </c>
      <c r="AF95" s="104" t="str">
        <f>IF(INDEX(P:P,95)="","",INDEX(P:P,95))</f>
        <v/>
      </c>
      <c r="AG95" s="105" t="str">
        <f>IF(INDEX(R:R,95)="","",INDEX(R:R,95))</f>
        <v/>
      </c>
      <c r="AH95" s="105" t="str">
        <f>IF(INDEX(T:T,95)="","",INDEX(T:T,95))</f>
        <v/>
      </c>
      <c r="AI95" s="105" t="str">
        <f>IF(INDEX(U:U,95)="","",INDEX(U:U,95))</f>
        <v/>
      </c>
      <c r="AJ95" s="105" t="str">
        <f>IF(INDEX(W:W,95)="","",INDEX(W:W,95))</f>
        <v/>
      </c>
      <c r="AK95" s="105" t="str">
        <f>IF(INDEX(Z:Z,95)="","",INDEX(Z:Z,95))</f>
        <v/>
      </c>
      <c r="AL95" s="105" t="str">
        <f>IF(INDEX(AB:AB,95)="","",INDEX(AB:AB,95))</f>
        <v/>
      </c>
    </row>
    <row r="96" spans="1:38" ht="22.5" customHeight="1" thickBot="1" x14ac:dyDescent="0.5">
      <c r="A96" s="177"/>
      <c r="B96" s="57">
        <v>39</v>
      </c>
      <c r="C96" s="44" t="str">
        <f t="shared" si="15"/>
        <v/>
      </c>
      <c r="D96" s="45" t="str">
        <f t="shared" si="16"/>
        <v/>
      </c>
      <c r="E96" s="151" t="str">
        <f t="shared" si="17"/>
        <v/>
      </c>
      <c r="F96" s="44" t="str">
        <f t="shared" si="18"/>
        <v/>
      </c>
      <c r="G96" s="115" t="str">
        <f t="shared" si="19"/>
        <v/>
      </c>
      <c r="H96" s="115" t="str">
        <f t="shared" si="20"/>
        <v/>
      </c>
      <c r="I96" s="46" t="str">
        <f t="shared" si="21"/>
        <v/>
      </c>
      <c r="J96" s="47" t="s">
        <v>59</v>
      </c>
      <c r="K96" s="48" t="str">
        <f>IF(INDEX(C:C,96)="","",IF(INDEX(D:D,96)="X",M$16,H$16))</f>
        <v/>
      </c>
      <c r="L96" s="49"/>
      <c r="M96" s="50" t="str">
        <f t="shared" si="24"/>
        <v/>
      </c>
      <c r="N96" s="47" t="s">
        <v>59</v>
      </c>
      <c r="O96" s="180"/>
      <c r="P96" s="24"/>
      <c r="Q96" s="51"/>
      <c r="R96" s="21"/>
      <c r="S96" s="51"/>
      <c r="T96" s="90"/>
      <c r="U96" s="21"/>
      <c r="V96" s="51"/>
      <c r="W96" s="116"/>
      <c r="X96" s="51"/>
      <c r="Y96" s="51"/>
      <c r="Z96" s="116"/>
      <c r="AA96" s="51"/>
      <c r="AB96" s="19"/>
      <c r="AC96" s="25" t="str">
        <f t="shared" si="22"/>
        <v/>
      </c>
      <c r="AD96" s="224"/>
      <c r="AE96" s="103" t="str">
        <f t="shared" si="23"/>
        <v/>
      </c>
      <c r="AF96" s="104" t="str">
        <f>IF(INDEX(P:P,96)="","",INDEX(P:P,96))</f>
        <v/>
      </c>
      <c r="AG96" s="105" t="str">
        <f>IF(INDEX(R:R,96)="","",INDEX(R:R,96))</f>
        <v/>
      </c>
      <c r="AH96" s="105" t="str">
        <f>IF(INDEX(T:T,96)="","",INDEX(T:T,96))</f>
        <v/>
      </c>
      <c r="AI96" s="105" t="str">
        <f>IF(INDEX(U:U,96)="","",INDEX(U:U,96))</f>
        <v/>
      </c>
      <c r="AJ96" s="105" t="str">
        <f>IF(INDEX(W:W,96)="","",INDEX(W:W,96))</f>
        <v/>
      </c>
      <c r="AK96" s="105" t="str">
        <f>IF(INDEX(Z:Z,96)="","",INDEX(Z:Z,96))</f>
        <v/>
      </c>
      <c r="AL96" s="105" t="str">
        <f>IF(INDEX(AB:AB,96)="","",INDEX(AB:AB,96))</f>
        <v/>
      </c>
    </row>
    <row r="97" spans="1:32" ht="22.5" customHeight="1" thickBot="1" x14ac:dyDescent="0.25">
      <c r="A97" s="177"/>
      <c r="B97" s="55">
        <v>40</v>
      </c>
      <c r="C97" s="158" t="str">
        <f>IF(AND(B$67="",B$99=""),"",IF(B$99="","Festzusetzender Steuerbetrag, Summe Spalte 9, Zeilen 25 - 39, bitte Betrag eintragen","Summe Spalte 9, Zeilen 25 - 39, bitte Betrag eintragen"))</f>
        <v/>
      </c>
      <c r="D97" s="159"/>
      <c r="E97" s="159"/>
      <c r="F97" s="159"/>
      <c r="G97" s="159"/>
      <c r="H97" s="159"/>
      <c r="I97" s="234" t="str">
        <f>IF(B99="","","Übertrag auf Seite 4")</f>
        <v/>
      </c>
      <c r="J97" s="234"/>
      <c r="K97" s="235"/>
      <c r="L97" s="52"/>
      <c r="M97" s="53" t="str">
        <f>IF(AND(AF83="",AF84="",AF85="",AF86="",AF87="",AF88="",AF89="",AF90="",AF91="",AF92="",AF93="",AF94="",AF95="",AF96="",B67="",B99=""),"",SUM(M82:M96))</f>
        <v/>
      </c>
      <c r="N97" s="54" t="s">
        <v>59</v>
      </c>
      <c r="O97" s="179"/>
      <c r="P97" s="192" t="s">
        <v>108</v>
      </c>
      <c r="Q97" s="192"/>
      <c r="R97" s="192"/>
      <c r="S97" s="192"/>
      <c r="T97" s="192"/>
      <c r="U97" s="84"/>
      <c r="V97" s="84"/>
      <c r="W97" s="84"/>
      <c r="X97" s="84"/>
      <c r="Y97" s="84"/>
      <c r="Z97" s="84"/>
      <c r="AA97" s="84"/>
      <c r="AB97" s="84"/>
      <c r="AC97" s="85" t="s">
        <v>105</v>
      </c>
      <c r="AD97" s="223"/>
      <c r="AE97" s="103"/>
      <c r="AF97" s="104"/>
    </row>
    <row r="98" spans="1:32" ht="18" customHeight="1" x14ac:dyDescent="0.2">
      <c r="A98" s="176"/>
      <c r="B98" s="27"/>
      <c r="C98" s="154" t="str">
        <f>IF(AND(B$67="",B$99=""),"",IF(B$99="",AF98,""))</f>
        <v/>
      </c>
      <c r="D98" s="154"/>
      <c r="E98" s="154"/>
      <c r="F98" s="154"/>
      <c r="G98" s="154"/>
      <c r="H98" s="156" t="str">
        <f>IF(AND(B$99=""),H130,"")</f>
        <v>Unterschrift bitte auf Blatt "Zusammenstellung" Seite 2!</v>
      </c>
      <c r="I98" s="156"/>
      <c r="J98" s="156"/>
      <c r="K98" s="156"/>
      <c r="L98" s="156"/>
      <c r="M98" s="156"/>
      <c r="N98" s="156"/>
      <c r="O98" s="179"/>
      <c r="P98" s="198"/>
      <c r="Q98" s="198"/>
      <c r="R98" s="198"/>
      <c r="S98" s="198"/>
      <c r="T98" s="198"/>
      <c r="U98" s="198"/>
      <c r="V98" s="198"/>
      <c r="W98" s="198"/>
      <c r="X98" s="198"/>
      <c r="Y98" s="198"/>
      <c r="Z98" s="198"/>
      <c r="AA98" s="198"/>
      <c r="AB98" s="198"/>
      <c r="AC98" s="198"/>
      <c r="AD98" s="223"/>
      <c r="AE98" s="103"/>
      <c r="AF98" s="104" t="s">
        <v>83</v>
      </c>
    </row>
    <row r="99" spans="1:32" ht="24" customHeight="1" x14ac:dyDescent="0.2">
      <c r="A99" s="176"/>
      <c r="B99" s="155" t="str">
        <f>IF(AND(AF115="",AF116="",AF117="",AF118="",AF119="",AF120="",AF121="",AF122="",AF123="",AF124="",AF125="",AF126="",AF127="",AF128=""),"","Seite 4")</f>
        <v/>
      </c>
      <c r="C99" s="155"/>
      <c r="D99" s="155"/>
      <c r="E99" s="155"/>
      <c r="F99" s="155"/>
      <c r="G99" s="155"/>
      <c r="H99" s="155"/>
      <c r="I99" s="155"/>
      <c r="J99" s="155"/>
      <c r="K99" s="155"/>
      <c r="L99" s="155"/>
      <c r="M99" s="155"/>
      <c r="N99" s="155"/>
      <c r="O99" s="176"/>
      <c r="P99" s="198"/>
      <c r="Q99" s="198"/>
      <c r="R99" s="198"/>
      <c r="S99" s="198"/>
      <c r="T99" s="198"/>
      <c r="U99" s="198"/>
      <c r="V99" s="198"/>
      <c r="W99" s="198"/>
      <c r="X99" s="198"/>
      <c r="Y99" s="198"/>
      <c r="Z99" s="198"/>
      <c r="AA99" s="198"/>
      <c r="AB99" s="198"/>
      <c r="AC99" s="198"/>
      <c r="AD99" s="223"/>
      <c r="AE99" s="103"/>
      <c r="AF99" s="104"/>
    </row>
    <row r="100" spans="1:32" ht="15.75" customHeight="1" x14ac:dyDescent="0.2">
      <c r="A100" s="176"/>
      <c r="B100" s="157" t="s">
        <v>38</v>
      </c>
      <c r="C100" s="157"/>
      <c r="D100" s="157"/>
      <c r="E100" s="173" t="s">
        <v>39</v>
      </c>
      <c r="F100" s="173"/>
      <c r="G100" s="187" t="str">
        <f>IF(B99="","",G$8)</f>
        <v/>
      </c>
      <c r="H100" s="188"/>
      <c r="I100" s="249" t="s">
        <v>32</v>
      </c>
      <c r="J100" s="249"/>
      <c r="K100" s="187" t="str">
        <f>IF(B99="","",K$8)</f>
        <v/>
      </c>
      <c r="L100" s="188"/>
      <c r="M100" s="191"/>
      <c r="N100" s="191"/>
      <c r="O100" s="176"/>
      <c r="P100" s="198"/>
      <c r="Q100" s="198"/>
      <c r="R100" s="198"/>
      <c r="S100" s="198"/>
      <c r="T100" s="198"/>
      <c r="U100" s="198"/>
      <c r="V100" s="198"/>
      <c r="W100" s="198"/>
      <c r="X100" s="198"/>
      <c r="Y100" s="198"/>
      <c r="Z100" s="198"/>
      <c r="AA100" s="198"/>
      <c r="AB100" s="198"/>
      <c r="AC100" s="198"/>
      <c r="AD100" s="223"/>
      <c r="AE100" s="103"/>
      <c r="AF100" s="104"/>
    </row>
    <row r="101" spans="1:32" ht="15.75" customHeight="1" x14ac:dyDescent="0.2">
      <c r="A101" s="176"/>
      <c r="B101" s="157" t="s">
        <v>33</v>
      </c>
      <c r="C101" s="157"/>
      <c r="D101" s="157"/>
      <c r="E101" s="173"/>
      <c r="F101" s="173"/>
      <c r="G101" s="189"/>
      <c r="H101" s="190"/>
      <c r="I101" s="249"/>
      <c r="J101" s="249"/>
      <c r="K101" s="189"/>
      <c r="L101" s="190"/>
      <c r="M101" s="191"/>
      <c r="N101" s="191"/>
      <c r="O101" s="176"/>
      <c r="P101" s="198"/>
      <c r="Q101" s="198"/>
      <c r="R101" s="198"/>
      <c r="S101" s="198"/>
      <c r="T101" s="198"/>
      <c r="U101" s="198"/>
      <c r="V101" s="198"/>
      <c r="W101" s="198"/>
      <c r="X101" s="198"/>
      <c r="Y101" s="198"/>
      <c r="Z101" s="198"/>
      <c r="AA101" s="198"/>
      <c r="AB101" s="198"/>
      <c r="AC101" s="198"/>
      <c r="AD101" s="223"/>
      <c r="AE101" s="103"/>
      <c r="AF101" s="104"/>
    </row>
    <row r="102" spans="1:32" ht="14.25" customHeight="1" x14ac:dyDescent="0.2">
      <c r="A102" s="176"/>
      <c r="B102" s="160" t="s">
        <v>4</v>
      </c>
      <c r="C102" s="160"/>
      <c r="D102" s="160"/>
      <c r="E102" s="160"/>
      <c r="F102" s="160"/>
      <c r="G102" s="160"/>
      <c r="H102" s="160"/>
      <c r="I102" s="160"/>
      <c r="J102" s="160"/>
      <c r="K102" s="160"/>
      <c r="L102" s="160"/>
      <c r="M102" s="160"/>
      <c r="N102" s="160"/>
      <c r="O102" s="176"/>
      <c r="P102" s="198"/>
      <c r="Q102" s="198"/>
      <c r="R102" s="198"/>
      <c r="S102" s="198"/>
      <c r="T102" s="198"/>
      <c r="U102" s="198"/>
      <c r="V102" s="198"/>
      <c r="W102" s="198"/>
      <c r="X102" s="198"/>
      <c r="Y102" s="198"/>
      <c r="Z102" s="198"/>
      <c r="AA102" s="198"/>
      <c r="AB102" s="198"/>
      <c r="AC102" s="198"/>
      <c r="AD102" s="223"/>
      <c r="AE102" s="103"/>
      <c r="AF102" s="104"/>
    </row>
    <row r="103" spans="1:32" ht="24" customHeight="1" x14ac:dyDescent="0.2">
      <c r="A103" s="176"/>
      <c r="B103" s="157" t="s">
        <v>35</v>
      </c>
      <c r="C103" s="157"/>
      <c r="D103" s="157"/>
      <c r="E103" s="185" t="str">
        <f>IF(B99="","",E$13)</f>
        <v/>
      </c>
      <c r="F103" s="185"/>
      <c r="G103" s="185"/>
      <c r="H103" s="89"/>
      <c r="I103" s="161" t="s">
        <v>3</v>
      </c>
      <c r="J103" s="161"/>
      <c r="K103" s="246" t="str">
        <f>IF(B99="","",K$6)</f>
        <v/>
      </c>
      <c r="L103" s="247" t="str">
        <f>IF(J115="","",IF(L77&gt;0,L77,""))</f>
        <v>Zahlungs-</v>
      </c>
      <c r="M103" s="247" t="str">
        <f>IF(K115="","",IF(M77&gt;0,M77,""))</f>
        <v/>
      </c>
      <c r="N103" s="248" t="str">
        <f>IF(L115="","",IF(N77&gt;0,N77,""))</f>
        <v/>
      </c>
      <c r="O103" s="176"/>
      <c r="P103" s="87"/>
      <c r="Q103" s="87"/>
      <c r="R103" s="87"/>
      <c r="S103" s="87"/>
      <c r="T103" s="87"/>
      <c r="U103" s="78"/>
      <c r="V103" s="87"/>
      <c r="W103" s="87"/>
      <c r="X103" s="87"/>
      <c r="Y103" s="87"/>
      <c r="Z103" s="87"/>
      <c r="AA103" s="87"/>
      <c r="AB103" s="87"/>
      <c r="AC103" s="87"/>
      <c r="AD103" s="223"/>
      <c r="AE103" s="103"/>
      <c r="AF103" s="104"/>
    </row>
    <row r="104" spans="1:32" ht="19.5" customHeight="1" x14ac:dyDescent="0.2">
      <c r="A104" s="176"/>
      <c r="B104" s="181"/>
      <c r="C104" s="181"/>
      <c r="D104" s="181"/>
      <c r="E104" s="231" t="s">
        <v>40</v>
      </c>
      <c r="F104" s="231"/>
      <c r="G104" s="231"/>
      <c r="H104" s="231"/>
      <c r="I104" s="231"/>
      <c r="J104" s="231"/>
      <c r="K104" s="231"/>
      <c r="L104" s="231"/>
      <c r="M104" s="231"/>
      <c r="N104" s="231"/>
      <c r="O104" s="176"/>
      <c r="P104" s="198"/>
      <c r="Q104" s="198"/>
      <c r="R104" s="198"/>
      <c r="S104" s="198"/>
      <c r="T104" s="198"/>
      <c r="U104" s="198"/>
      <c r="V104" s="198"/>
      <c r="W104" s="198"/>
      <c r="X104" s="198"/>
      <c r="Y104" s="198"/>
      <c r="Z104" s="198"/>
      <c r="AA104" s="198"/>
      <c r="AB104" s="198"/>
      <c r="AC104" s="198"/>
      <c r="AD104" s="223"/>
      <c r="AE104" s="103"/>
      <c r="AF104" s="104"/>
    </row>
    <row r="105" spans="1:32" ht="18.75" customHeight="1" x14ac:dyDescent="0.2">
      <c r="A105" s="176"/>
      <c r="B105" s="154" t="s">
        <v>9</v>
      </c>
      <c r="C105" s="154"/>
      <c r="D105" s="154"/>
      <c r="E105" s="154" t="s">
        <v>66</v>
      </c>
      <c r="F105" s="154"/>
      <c r="G105" s="154"/>
      <c r="H105" s="154"/>
      <c r="I105" s="154"/>
      <c r="J105" s="154"/>
      <c r="K105" s="154"/>
      <c r="L105" s="154"/>
      <c r="M105" s="154"/>
      <c r="N105" s="154"/>
      <c r="O105" s="176"/>
      <c r="P105" s="198"/>
      <c r="Q105" s="198"/>
      <c r="R105" s="198"/>
      <c r="S105" s="198"/>
      <c r="T105" s="198"/>
      <c r="U105" s="198"/>
      <c r="V105" s="198"/>
      <c r="W105" s="198"/>
      <c r="X105" s="198"/>
      <c r="Y105" s="198"/>
      <c r="Z105" s="198"/>
      <c r="AA105" s="198"/>
      <c r="AB105" s="198"/>
      <c r="AC105" s="198"/>
      <c r="AD105" s="223"/>
      <c r="AE105" s="103"/>
      <c r="AF105" s="104"/>
    </row>
    <row r="106" spans="1:32" ht="14.25" customHeight="1" x14ac:dyDescent="0.25">
      <c r="A106" s="176"/>
      <c r="B106" s="157" t="s">
        <v>67</v>
      </c>
      <c r="C106" s="157"/>
      <c r="D106" s="157"/>
      <c r="E106" s="157" t="s">
        <v>68</v>
      </c>
      <c r="F106" s="157"/>
      <c r="G106" s="30" t="s">
        <v>69</v>
      </c>
      <c r="H106" s="31">
        <f>H74</f>
        <v>7.5</v>
      </c>
      <c r="I106" s="27" t="s">
        <v>70</v>
      </c>
      <c r="J106" s="27"/>
      <c r="K106" s="27"/>
      <c r="L106" s="27" t="s">
        <v>71</v>
      </c>
      <c r="M106" s="171">
        <f>M74</f>
        <v>25</v>
      </c>
      <c r="N106" s="171"/>
      <c r="O106" s="176"/>
      <c r="P106" s="198"/>
      <c r="Q106" s="198"/>
      <c r="R106" s="198"/>
      <c r="S106" s="198"/>
      <c r="T106" s="198"/>
      <c r="U106" s="198"/>
      <c r="V106" s="198"/>
      <c r="W106" s="198"/>
      <c r="X106" s="198"/>
      <c r="Y106" s="198"/>
      <c r="Z106" s="198"/>
      <c r="AA106" s="198"/>
      <c r="AB106" s="198"/>
      <c r="AC106" s="198"/>
      <c r="AD106" s="223"/>
      <c r="AE106" s="103"/>
      <c r="AF106" s="104"/>
    </row>
    <row r="107" spans="1:32" ht="12.6" customHeight="1" x14ac:dyDescent="0.2">
      <c r="A107" s="176"/>
      <c r="B107" s="160" t="s">
        <v>10</v>
      </c>
      <c r="C107" s="160"/>
      <c r="D107" s="160"/>
      <c r="E107" s="161" t="s">
        <v>100</v>
      </c>
      <c r="F107" s="161"/>
      <c r="G107" s="161"/>
      <c r="H107" s="161"/>
      <c r="I107" s="161"/>
      <c r="J107" s="161"/>
      <c r="K107" s="161"/>
      <c r="L107" s="161"/>
      <c r="M107" s="161"/>
      <c r="N107" s="161"/>
      <c r="O107" s="176"/>
      <c r="P107" s="87"/>
      <c r="Q107" s="87"/>
      <c r="R107" s="87"/>
      <c r="S107" s="87"/>
      <c r="T107" s="87"/>
      <c r="U107" s="78"/>
      <c r="V107" s="87"/>
      <c r="W107" s="87"/>
      <c r="X107" s="87"/>
      <c r="Y107" s="87"/>
      <c r="Z107" s="87"/>
      <c r="AA107" s="87"/>
      <c r="AB107" s="87"/>
      <c r="AC107" s="87"/>
      <c r="AD107" s="223"/>
      <c r="AE107" s="103"/>
      <c r="AF107" s="104"/>
    </row>
    <row r="108" spans="1:32" ht="12" customHeight="1" x14ac:dyDescent="0.15">
      <c r="A108" s="177"/>
      <c r="B108" s="32" t="s">
        <v>11</v>
      </c>
      <c r="C108" s="32">
        <v>1</v>
      </c>
      <c r="D108" s="33">
        <v>2</v>
      </c>
      <c r="E108" s="32">
        <v>3</v>
      </c>
      <c r="F108" s="33">
        <v>4</v>
      </c>
      <c r="G108" s="32">
        <v>5</v>
      </c>
      <c r="H108" s="33">
        <v>6</v>
      </c>
      <c r="I108" s="239">
        <v>7</v>
      </c>
      <c r="J108" s="239"/>
      <c r="K108" s="33">
        <v>8</v>
      </c>
      <c r="L108" s="232">
        <v>9</v>
      </c>
      <c r="M108" s="232"/>
      <c r="N108" s="232"/>
      <c r="O108" s="179"/>
      <c r="P108" s="198"/>
      <c r="Q108" s="198"/>
      <c r="R108" s="198"/>
      <c r="S108" s="198"/>
      <c r="T108" s="198"/>
      <c r="U108" s="198"/>
      <c r="V108" s="198"/>
      <c r="W108" s="198"/>
      <c r="X108" s="198"/>
      <c r="Y108" s="198"/>
      <c r="Z108" s="198"/>
      <c r="AA108" s="198"/>
      <c r="AB108" s="198"/>
      <c r="AC108" s="198"/>
      <c r="AD108" s="223"/>
      <c r="AE108" s="103"/>
      <c r="AF108" s="104"/>
    </row>
    <row r="109" spans="1:32" ht="12" customHeight="1" x14ac:dyDescent="0.2">
      <c r="A109" s="177"/>
      <c r="B109" s="162"/>
      <c r="C109" s="168" t="s">
        <v>12</v>
      </c>
      <c r="D109" s="34" t="s">
        <v>12</v>
      </c>
      <c r="E109" s="236" t="s">
        <v>13</v>
      </c>
      <c r="F109" s="34" t="s">
        <v>14</v>
      </c>
      <c r="G109" s="182" t="s">
        <v>15</v>
      </c>
      <c r="H109" s="34" t="s">
        <v>61</v>
      </c>
      <c r="I109" s="243" t="s">
        <v>72</v>
      </c>
      <c r="J109" s="168"/>
      <c r="K109" s="34" t="s">
        <v>16</v>
      </c>
      <c r="L109" s="165" t="s">
        <v>17</v>
      </c>
      <c r="M109" s="166"/>
      <c r="N109" s="167"/>
      <c r="O109" s="179"/>
      <c r="P109" s="199" t="s">
        <v>12</v>
      </c>
      <c r="Q109" s="165" t="s">
        <v>12</v>
      </c>
      <c r="R109" s="166"/>
      <c r="S109" s="167"/>
      <c r="T109" s="199" t="s">
        <v>13</v>
      </c>
      <c r="U109" s="34" t="s">
        <v>14</v>
      </c>
      <c r="V109" s="211" t="s">
        <v>15</v>
      </c>
      <c r="W109" s="182"/>
      <c r="X109" s="212"/>
      <c r="Y109" s="165" t="s">
        <v>61</v>
      </c>
      <c r="Z109" s="166"/>
      <c r="AA109" s="167"/>
      <c r="AB109" s="34" t="s">
        <v>72</v>
      </c>
      <c r="AC109" s="79" t="s">
        <v>72</v>
      </c>
      <c r="AD109" s="223"/>
      <c r="AE109" s="103"/>
      <c r="AF109" s="104"/>
    </row>
    <row r="110" spans="1:32" ht="12" customHeight="1" x14ac:dyDescent="0.2">
      <c r="A110" s="177"/>
      <c r="B110" s="163"/>
      <c r="C110" s="169"/>
      <c r="D110" s="35" t="s">
        <v>18</v>
      </c>
      <c r="E110" s="237"/>
      <c r="F110" s="36" t="s">
        <v>19</v>
      </c>
      <c r="G110" s="183"/>
      <c r="H110" s="36" t="s">
        <v>62</v>
      </c>
      <c r="I110" s="244"/>
      <c r="J110" s="169"/>
      <c r="K110" s="36" t="s">
        <v>20</v>
      </c>
      <c r="L110" s="195" t="s">
        <v>21</v>
      </c>
      <c r="M110" s="196"/>
      <c r="N110" s="197"/>
      <c r="O110" s="179"/>
      <c r="P110" s="200"/>
      <c r="Q110" s="225" t="s">
        <v>18</v>
      </c>
      <c r="R110" s="226"/>
      <c r="S110" s="227"/>
      <c r="T110" s="200"/>
      <c r="U110" s="36" t="s">
        <v>19</v>
      </c>
      <c r="V110" s="213"/>
      <c r="W110" s="183"/>
      <c r="X110" s="214"/>
      <c r="Y110" s="195" t="s">
        <v>62</v>
      </c>
      <c r="Z110" s="196"/>
      <c r="AA110" s="197"/>
      <c r="AB110" s="36"/>
      <c r="AC110" s="80" t="s">
        <v>101</v>
      </c>
      <c r="AD110" s="223"/>
      <c r="AE110" s="103"/>
      <c r="AF110" s="104"/>
    </row>
    <row r="111" spans="1:32" ht="12" customHeight="1" x14ac:dyDescent="0.2">
      <c r="A111" s="177"/>
      <c r="B111" s="163"/>
      <c r="C111" s="169"/>
      <c r="D111" s="36" t="s">
        <v>22</v>
      </c>
      <c r="E111" s="237"/>
      <c r="F111" s="36" t="s">
        <v>23</v>
      </c>
      <c r="G111" s="183"/>
      <c r="H111" s="37" t="s">
        <v>64</v>
      </c>
      <c r="I111" s="244"/>
      <c r="J111" s="169"/>
      <c r="K111" s="38">
        <f>H106</f>
        <v>7.5</v>
      </c>
      <c r="L111" s="195"/>
      <c r="M111" s="196"/>
      <c r="N111" s="197"/>
      <c r="O111" s="179"/>
      <c r="P111" s="200"/>
      <c r="Q111" s="195" t="s">
        <v>22</v>
      </c>
      <c r="R111" s="196"/>
      <c r="S111" s="197"/>
      <c r="T111" s="200"/>
      <c r="U111" s="36" t="s">
        <v>23</v>
      </c>
      <c r="V111" s="213"/>
      <c r="W111" s="183"/>
      <c r="X111" s="214"/>
      <c r="Y111" s="220" t="s">
        <v>64</v>
      </c>
      <c r="Z111" s="221"/>
      <c r="AA111" s="222"/>
      <c r="AB111" s="36"/>
      <c r="AC111" s="80" t="s">
        <v>102</v>
      </c>
      <c r="AD111" s="223"/>
      <c r="AE111" s="103"/>
      <c r="AF111" s="104"/>
    </row>
    <row r="112" spans="1:32" ht="12" customHeight="1" x14ac:dyDescent="0.2">
      <c r="A112" s="177"/>
      <c r="B112" s="164"/>
      <c r="C112" s="170"/>
      <c r="D112" s="39" t="s">
        <v>24</v>
      </c>
      <c r="E112" s="238"/>
      <c r="F112" s="39" t="s">
        <v>25</v>
      </c>
      <c r="G112" s="184"/>
      <c r="H112" s="40" t="s">
        <v>63</v>
      </c>
      <c r="I112" s="245"/>
      <c r="J112" s="170"/>
      <c r="K112" s="41">
        <f>M106</f>
        <v>25</v>
      </c>
      <c r="L112" s="203" t="s">
        <v>26</v>
      </c>
      <c r="M112" s="204"/>
      <c r="N112" s="205"/>
      <c r="O112" s="179"/>
      <c r="P112" s="201"/>
      <c r="Q112" s="217" t="s">
        <v>24</v>
      </c>
      <c r="R112" s="218"/>
      <c r="S112" s="219"/>
      <c r="T112" s="201"/>
      <c r="U112" s="39" t="s">
        <v>25</v>
      </c>
      <c r="V112" s="215"/>
      <c r="W112" s="184"/>
      <c r="X112" s="216"/>
      <c r="Y112" s="203" t="s">
        <v>63</v>
      </c>
      <c r="Z112" s="204"/>
      <c r="AA112" s="205"/>
      <c r="AB112" s="39"/>
      <c r="AC112" s="81" t="s">
        <v>104</v>
      </c>
      <c r="AD112" s="223"/>
      <c r="AE112" s="103"/>
      <c r="AF112" s="104"/>
    </row>
    <row r="113" spans="1:38" ht="12" customHeight="1" x14ac:dyDescent="0.2">
      <c r="A113" s="177"/>
      <c r="B113" s="42" t="s">
        <v>27</v>
      </c>
      <c r="C113" s="43" t="s">
        <v>88</v>
      </c>
      <c r="D113" s="43"/>
      <c r="E113" s="172" t="s">
        <v>81</v>
      </c>
      <c r="F113" s="172"/>
      <c r="G113" s="43"/>
      <c r="H113" s="43"/>
      <c r="I113" s="43" t="s">
        <v>30</v>
      </c>
      <c r="J113" s="43" t="s">
        <v>60</v>
      </c>
      <c r="K113" s="43" t="s">
        <v>31</v>
      </c>
      <c r="L113" s="186" t="s">
        <v>30</v>
      </c>
      <c r="M113" s="186"/>
      <c r="N113" s="43" t="s">
        <v>60</v>
      </c>
      <c r="O113" s="179"/>
      <c r="P113" s="82" t="s">
        <v>88</v>
      </c>
      <c r="Q113" s="206" t="s">
        <v>28</v>
      </c>
      <c r="R113" s="207"/>
      <c r="S113" s="208"/>
      <c r="T113" s="209" t="s">
        <v>81</v>
      </c>
      <c r="U113" s="210"/>
      <c r="V113" s="206" t="s">
        <v>29</v>
      </c>
      <c r="W113" s="207"/>
      <c r="X113" s="208"/>
      <c r="Y113" s="206" t="s">
        <v>29</v>
      </c>
      <c r="Z113" s="207"/>
      <c r="AA113" s="208"/>
      <c r="AB113" s="82" t="s">
        <v>103</v>
      </c>
      <c r="AC113" s="83" t="s">
        <v>30</v>
      </c>
      <c r="AD113" s="223"/>
      <c r="AE113" s="103"/>
      <c r="AF113" s="104"/>
    </row>
    <row r="114" spans="1:38" ht="22.5" customHeight="1" x14ac:dyDescent="0.45">
      <c r="A114" s="177"/>
      <c r="B114" s="57">
        <v>41</v>
      </c>
      <c r="C114" s="70"/>
      <c r="D114" s="70"/>
      <c r="E114" s="70"/>
      <c r="F114" s="70"/>
      <c r="G114" s="70"/>
      <c r="H114" s="70"/>
      <c r="I114" s="240" t="str">
        <f>IF(B99="","","Übertrag von Seite 3")</f>
        <v/>
      </c>
      <c r="J114" s="241"/>
      <c r="K114" s="242"/>
      <c r="L114" s="49"/>
      <c r="M114" s="50" t="str">
        <f>IF(B99="","",IF(M97="","",M97))</f>
        <v/>
      </c>
      <c r="N114" s="47" t="s">
        <v>59</v>
      </c>
      <c r="O114" s="180"/>
      <c r="P114" s="70"/>
      <c r="Q114" s="70"/>
      <c r="R114" s="70"/>
      <c r="S114" s="70"/>
      <c r="T114" s="70"/>
      <c r="U114" s="70"/>
      <c r="V114" s="70"/>
      <c r="W114" s="70"/>
      <c r="X114" s="70"/>
      <c r="Y114" s="70"/>
      <c r="Z114" s="70"/>
      <c r="AA114" s="70"/>
      <c r="AB114" s="70"/>
      <c r="AC114" s="70"/>
      <c r="AD114" s="224"/>
      <c r="AE114" s="103"/>
      <c r="AF114" s="104"/>
    </row>
    <row r="115" spans="1:38" ht="22.5" customHeight="1" x14ac:dyDescent="0.45">
      <c r="A115" s="177"/>
      <c r="B115" s="57">
        <v>42</v>
      </c>
      <c r="C115" s="44" t="str">
        <f t="shared" ref="C115:C128" si="25">IF(OR(AF115="",AF115=0),"",AF115)</f>
        <v/>
      </c>
      <c r="D115" s="45" t="str">
        <f t="shared" ref="D115:D128" si="26">IF(OR(AG115="",AG115=0),"",AG115)</f>
        <v/>
      </c>
      <c r="E115" s="151" t="str">
        <f t="shared" ref="E115:E128" si="27">IF(OR(AH115="",AH115=0),"",AH115)</f>
        <v/>
      </c>
      <c r="F115" s="44" t="str">
        <f t="shared" ref="F115:F128" si="28">IF(OR(AI115="",AI115=0),"",AI115)</f>
        <v/>
      </c>
      <c r="G115" s="115" t="str">
        <f t="shared" ref="G115:G128" si="29">IF(OR(AJ115="",AJ115=0),"",AJ115)</f>
        <v/>
      </c>
      <c r="H115" s="115" t="str">
        <f t="shared" ref="H115:H128" si="30">IF(OR(AK115="",AK115=0),"",AK115)</f>
        <v/>
      </c>
      <c r="I115" s="46" t="str">
        <f t="shared" ref="I115:I128" si="31">IF(AL115="","",ROUNDDOWN(AL115,0))</f>
        <v/>
      </c>
      <c r="J115" s="47" t="s">
        <v>59</v>
      </c>
      <c r="K115" s="48" t="str">
        <f>IF(INDEX(C:C,115)="","",IF(INDEX(D:D,115)="X",M$16,H$16))</f>
        <v/>
      </c>
      <c r="L115" s="49"/>
      <c r="M115" s="50" t="str">
        <f>IF(AND(AF115="",AL115=""),"",IF(AND(AL115&gt;=0,E$9=""),"Name Aufsteller!",IF(AND(AL115&gt;=0,E$13=""),"Aufstellungsort!",IF(AF115=0,"Name Gerät!",IF(AND(AL115&gt;=0,AF115=""),"Name Gerät!",IF(AND(AF115&gt;0,AL115=""),"Betrag, EUR!",IF(K115="","",ROUNDDOWN(I115*K115/100,0))))))))</f>
        <v/>
      </c>
      <c r="N115" s="47" t="s">
        <v>59</v>
      </c>
      <c r="O115" s="180"/>
      <c r="P115" s="24"/>
      <c r="Q115" s="51"/>
      <c r="S115" s="51"/>
      <c r="T115" s="90"/>
      <c r="U115" s="21"/>
      <c r="V115" s="51"/>
      <c r="W115" s="116"/>
      <c r="X115" s="51"/>
      <c r="Y115" s="51"/>
      <c r="Z115" s="116"/>
      <c r="AA115" s="51"/>
      <c r="AB115" s="19"/>
      <c r="AC115" s="25" t="str">
        <f t="shared" ref="AC115:AC128" si="32">IF(AND(AF115="",AL115=""),"",IF(AND(AL115&gt;=0,E$9=""),"Name Aufsteller!",IF(AND(AL115&gt;=0,E$13=""),"Aufstellungsort!",IF(AF115=0,"Name Gerät!",IF(AND(AL115&gt;=0,AF115=""),"Name Gerät!",IF(AND(AF115&gt;0,AL115=""),"Betrag, EUR!",I115))))))</f>
        <v/>
      </c>
      <c r="AD115" s="224"/>
      <c r="AE115" s="103" t="str">
        <f t="shared" ref="AE115:AE128" si="33">M115</f>
        <v/>
      </c>
      <c r="AF115" s="104" t="str">
        <f>IF(INDEX(P:P,115)="","",INDEX(P:P,115))</f>
        <v/>
      </c>
      <c r="AG115" s="105" t="str">
        <f>IF(INDEX(R:R,115)="","",INDEX(R:R,115))</f>
        <v/>
      </c>
      <c r="AH115" s="105" t="str">
        <f>IF(INDEX(T:T,115)="","",INDEX(T:T,115))</f>
        <v/>
      </c>
      <c r="AI115" s="105" t="str">
        <f>IF(INDEX(U:U,115)="","",INDEX(U:U,115))</f>
        <v/>
      </c>
      <c r="AJ115" s="105" t="str">
        <f>IF(INDEX(W:W,115)="","",INDEX(W:W,115))</f>
        <v/>
      </c>
      <c r="AK115" s="105" t="str">
        <f>IF(INDEX(Z:Z,115)="","",INDEX(Z:Z,115))</f>
        <v/>
      </c>
      <c r="AL115" s="105" t="str">
        <f>IF(INDEX(AB:AB,115)="","",INDEX(AB:AB,115))</f>
        <v/>
      </c>
    </row>
    <row r="116" spans="1:38" ht="22.5" customHeight="1" x14ac:dyDescent="0.45">
      <c r="A116" s="177"/>
      <c r="B116" s="57">
        <v>43</v>
      </c>
      <c r="C116" s="44" t="str">
        <f t="shared" si="25"/>
        <v/>
      </c>
      <c r="D116" s="45" t="str">
        <f t="shared" si="26"/>
        <v/>
      </c>
      <c r="E116" s="151" t="str">
        <f t="shared" si="27"/>
        <v/>
      </c>
      <c r="F116" s="44" t="str">
        <f t="shared" si="28"/>
        <v/>
      </c>
      <c r="G116" s="115" t="str">
        <f t="shared" si="29"/>
        <v/>
      </c>
      <c r="H116" s="115" t="str">
        <f t="shared" si="30"/>
        <v/>
      </c>
      <c r="I116" s="46" t="str">
        <f t="shared" si="31"/>
        <v/>
      </c>
      <c r="J116" s="47" t="s">
        <v>59</v>
      </c>
      <c r="K116" s="48" t="str">
        <f>IF(INDEX(C:C,116)="","",IF(INDEX(D:D,116)="X",M$16,H$16))</f>
        <v/>
      </c>
      <c r="L116" s="49"/>
      <c r="M116" s="50" t="str">
        <f t="shared" ref="M116:M128" si="34">IF(AND(AF116="",AL116=""),"",IF(AND(AL116&gt;=0,E$9=""),"Name Aufsteller!",IF(AND(AL116&gt;=0,E$13=""),"Aufstellungsort!",IF(AF116=0,"Name Gerät!",IF(AND(AL116&gt;=0,AF116=""),"Name Gerät!",IF(AND(AF116&gt;0,AL116=""),"Betrag, EUR!",IF(K116="","",ROUNDDOWN(I116*K116/100,0))))))))</f>
        <v/>
      </c>
      <c r="N116" s="47" t="s">
        <v>59</v>
      </c>
      <c r="O116" s="180"/>
      <c r="P116" s="24"/>
      <c r="Q116" s="51"/>
      <c r="R116" s="21"/>
      <c r="S116" s="51"/>
      <c r="T116" s="90"/>
      <c r="U116" s="21"/>
      <c r="V116" s="51"/>
      <c r="W116" s="21"/>
      <c r="X116" s="51"/>
      <c r="Y116" s="51"/>
      <c r="Z116" s="21"/>
      <c r="AA116" s="51"/>
      <c r="AB116" s="19"/>
      <c r="AC116" s="25" t="str">
        <f t="shared" si="32"/>
        <v/>
      </c>
      <c r="AD116" s="224"/>
      <c r="AE116" s="103" t="str">
        <f t="shared" si="33"/>
        <v/>
      </c>
      <c r="AF116" s="104" t="str">
        <f>IF(INDEX(P:P,116)="","",INDEX(P:P,116))</f>
        <v/>
      </c>
      <c r="AG116" s="105" t="str">
        <f>IF(INDEX(R:R,116)="","",INDEX(R:R,116))</f>
        <v/>
      </c>
      <c r="AH116" s="105" t="str">
        <f>IF(INDEX(T:T,116)="","",INDEX(T:T,116))</f>
        <v/>
      </c>
      <c r="AI116" s="105" t="str">
        <f>IF(INDEX(U:U,116)="","",INDEX(U:U,116))</f>
        <v/>
      </c>
      <c r="AJ116" s="105" t="str">
        <f>IF(INDEX(W:W,116)="","",INDEX(W:W,116))</f>
        <v/>
      </c>
      <c r="AK116" s="105" t="str">
        <f>IF(INDEX(Z:Z,116)="","",INDEX(Z:Z,116))</f>
        <v/>
      </c>
      <c r="AL116" s="105" t="str">
        <f>IF(INDEX(AB:AB,116)="","",INDEX(AB:AB,116))</f>
        <v/>
      </c>
    </row>
    <row r="117" spans="1:38" ht="22.5" customHeight="1" x14ac:dyDescent="0.45">
      <c r="A117" s="177"/>
      <c r="B117" s="57">
        <v>44</v>
      </c>
      <c r="C117" s="44" t="str">
        <f t="shared" si="25"/>
        <v/>
      </c>
      <c r="D117" s="45" t="str">
        <f t="shared" si="26"/>
        <v/>
      </c>
      <c r="E117" s="151" t="str">
        <f t="shared" si="27"/>
        <v/>
      </c>
      <c r="F117" s="44" t="str">
        <f t="shared" si="28"/>
        <v/>
      </c>
      <c r="G117" s="115" t="str">
        <f t="shared" si="29"/>
        <v/>
      </c>
      <c r="H117" s="115" t="str">
        <f t="shared" si="30"/>
        <v/>
      </c>
      <c r="I117" s="46" t="str">
        <f t="shared" si="31"/>
        <v/>
      </c>
      <c r="J117" s="47" t="s">
        <v>59</v>
      </c>
      <c r="K117" s="48" t="str">
        <f>IF(INDEX(C:C,117)="","",IF(INDEX(D:D,117)="X",M$16,H$16))</f>
        <v/>
      </c>
      <c r="L117" s="49"/>
      <c r="M117" s="50" t="str">
        <f t="shared" si="34"/>
        <v/>
      </c>
      <c r="N117" s="47" t="s">
        <v>59</v>
      </c>
      <c r="O117" s="180"/>
      <c r="P117" s="24"/>
      <c r="Q117" s="51"/>
      <c r="R117" s="21"/>
      <c r="S117" s="51"/>
      <c r="T117" s="90"/>
      <c r="U117" s="21"/>
      <c r="V117" s="51"/>
      <c r="W117" s="21"/>
      <c r="X117" s="51"/>
      <c r="Y117" s="51"/>
      <c r="Z117" s="21"/>
      <c r="AA117" s="51"/>
      <c r="AB117" s="19"/>
      <c r="AC117" s="25" t="str">
        <f t="shared" si="32"/>
        <v/>
      </c>
      <c r="AD117" s="224"/>
      <c r="AE117" s="103" t="str">
        <f t="shared" si="33"/>
        <v/>
      </c>
      <c r="AF117" s="104" t="str">
        <f>IF(INDEX(P:P,117)="","",INDEX(P:P,117))</f>
        <v/>
      </c>
      <c r="AG117" s="105" t="str">
        <f>IF(INDEX(R:R,117)="","",INDEX(R:R,117))</f>
        <v/>
      </c>
      <c r="AH117" s="105" t="str">
        <f>IF(INDEX(T:T,117)="","",INDEX(T:T,117))</f>
        <v/>
      </c>
      <c r="AI117" s="105" t="str">
        <f>IF(INDEX(U:U,117)="","",INDEX(U:U,117))</f>
        <v/>
      </c>
      <c r="AJ117" s="105" t="str">
        <f>IF(INDEX(W:W,117)="","",INDEX(W:W,117))</f>
        <v/>
      </c>
      <c r="AK117" s="105" t="str">
        <f>IF(INDEX(Z:Z,117)="","",INDEX(Z:Z,117))</f>
        <v/>
      </c>
      <c r="AL117" s="105" t="str">
        <f>IF(INDEX(AB:AB,117)="","",INDEX(AB:AB,117))</f>
        <v/>
      </c>
    </row>
    <row r="118" spans="1:38" ht="22.5" customHeight="1" x14ac:dyDescent="0.45">
      <c r="A118" s="177"/>
      <c r="B118" s="57">
        <v>45</v>
      </c>
      <c r="C118" s="44" t="str">
        <f t="shared" si="25"/>
        <v/>
      </c>
      <c r="D118" s="45" t="str">
        <f t="shared" si="26"/>
        <v/>
      </c>
      <c r="E118" s="151" t="str">
        <f t="shared" si="27"/>
        <v/>
      </c>
      <c r="F118" s="44" t="str">
        <f t="shared" si="28"/>
        <v/>
      </c>
      <c r="G118" s="115" t="str">
        <f t="shared" si="29"/>
        <v/>
      </c>
      <c r="H118" s="115" t="str">
        <f t="shared" si="30"/>
        <v/>
      </c>
      <c r="I118" s="46" t="str">
        <f t="shared" si="31"/>
        <v/>
      </c>
      <c r="J118" s="47" t="s">
        <v>59</v>
      </c>
      <c r="K118" s="48" t="str">
        <f>IF(INDEX(C:C,118)="","",IF(INDEX(D:D,118)="X",M$16,H$16))</f>
        <v/>
      </c>
      <c r="L118" s="49"/>
      <c r="M118" s="50" t="str">
        <f t="shared" si="34"/>
        <v/>
      </c>
      <c r="N118" s="47" t="s">
        <v>59</v>
      </c>
      <c r="O118" s="180"/>
      <c r="P118" s="24"/>
      <c r="Q118" s="51"/>
      <c r="R118" s="21"/>
      <c r="S118" s="51"/>
      <c r="T118" s="90"/>
      <c r="U118" s="21"/>
      <c r="V118" s="51"/>
      <c r="W118" s="21"/>
      <c r="X118" s="51"/>
      <c r="Y118" s="51"/>
      <c r="Z118" s="21"/>
      <c r="AA118" s="51"/>
      <c r="AB118" s="19"/>
      <c r="AC118" s="25" t="str">
        <f t="shared" si="32"/>
        <v/>
      </c>
      <c r="AD118" s="224"/>
      <c r="AE118" s="103" t="str">
        <f t="shared" si="33"/>
        <v/>
      </c>
      <c r="AF118" s="104" t="str">
        <f>IF(INDEX(P:P,118)="","",INDEX(P:P,118))</f>
        <v/>
      </c>
      <c r="AG118" s="105" t="str">
        <f>IF(INDEX(R:R,118)="","",INDEX(R:R,118))</f>
        <v/>
      </c>
      <c r="AH118" s="105" t="str">
        <f>IF(INDEX(T:T,118)="","",INDEX(T:T,118))</f>
        <v/>
      </c>
      <c r="AI118" s="105" t="str">
        <f>IF(INDEX(U:U,118)="","",INDEX(U:U,118))</f>
        <v/>
      </c>
      <c r="AJ118" s="105" t="str">
        <f>IF(INDEX(W:W,118)="","",INDEX(W:W,118))</f>
        <v/>
      </c>
      <c r="AK118" s="105" t="str">
        <f>IF(INDEX(Z:Z,118)="","",INDEX(Z:Z,118))</f>
        <v/>
      </c>
      <c r="AL118" s="105" t="str">
        <f>IF(INDEX(AB:AB,118)="","",INDEX(AB:AB,118))</f>
        <v/>
      </c>
    </row>
    <row r="119" spans="1:38" ht="22.5" customHeight="1" x14ac:dyDescent="0.45">
      <c r="A119" s="177"/>
      <c r="B119" s="57">
        <v>46</v>
      </c>
      <c r="C119" s="44" t="str">
        <f t="shared" si="25"/>
        <v/>
      </c>
      <c r="D119" s="45" t="str">
        <f t="shared" si="26"/>
        <v/>
      </c>
      <c r="E119" s="151" t="str">
        <f t="shared" si="27"/>
        <v/>
      </c>
      <c r="F119" s="44" t="str">
        <f t="shared" si="28"/>
        <v/>
      </c>
      <c r="G119" s="115" t="str">
        <f t="shared" si="29"/>
        <v/>
      </c>
      <c r="H119" s="115" t="str">
        <f t="shared" si="30"/>
        <v/>
      </c>
      <c r="I119" s="46" t="str">
        <f t="shared" si="31"/>
        <v/>
      </c>
      <c r="J119" s="47" t="s">
        <v>59</v>
      </c>
      <c r="K119" s="48" t="str">
        <f>IF(INDEX(C:C,119)="","",IF(INDEX(D:D,119)="X",M$16,H$16))</f>
        <v/>
      </c>
      <c r="L119" s="49"/>
      <c r="M119" s="50" t="str">
        <f t="shared" si="34"/>
        <v/>
      </c>
      <c r="N119" s="47" t="s">
        <v>59</v>
      </c>
      <c r="O119" s="180"/>
      <c r="P119" s="24"/>
      <c r="Q119" s="51"/>
      <c r="R119" s="21"/>
      <c r="S119" s="51"/>
      <c r="T119" s="90"/>
      <c r="U119" s="21"/>
      <c r="V119" s="51"/>
      <c r="W119" s="21"/>
      <c r="X119" s="51"/>
      <c r="Y119" s="51"/>
      <c r="Z119" s="21"/>
      <c r="AA119" s="51"/>
      <c r="AB119" s="19"/>
      <c r="AC119" s="25" t="str">
        <f t="shared" si="32"/>
        <v/>
      </c>
      <c r="AD119" s="224"/>
      <c r="AE119" s="103" t="str">
        <f t="shared" si="33"/>
        <v/>
      </c>
      <c r="AF119" s="104" t="str">
        <f>IF(INDEX(P:P,119)="","",INDEX(P:P,119))</f>
        <v/>
      </c>
      <c r="AG119" s="105" t="str">
        <f>IF(INDEX(R:R,119)="","",INDEX(R:R,119))</f>
        <v/>
      </c>
      <c r="AH119" s="105" t="str">
        <f>IF(INDEX(T:T,119)="","",INDEX(T:T,119))</f>
        <v/>
      </c>
      <c r="AI119" s="105" t="str">
        <f>IF(INDEX(U:U,119)="","",INDEX(U:U,119))</f>
        <v/>
      </c>
      <c r="AJ119" s="105" t="str">
        <f>IF(INDEX(W:W,119)="","",INDEX(W:W,119))</f>
        <v/>
      </c>
      <c r="AK119" s="105" t="str">
        <f>IF(INDEX(Z:Z,119)="","",INDEX(Z:Z,119))</f>
        <v/>
      </c>
      <c r="AL119" s="105" t="str">
        <f>IF(INDEX(AB:AB,119)="","",INDEX(AB:AB,119))</f>
        <v/>
      </c>
    </row>
    <row r="120" spans="1:38" ht="22.5" customHeight="1" x14ac:dyDescent="0.45">
      <c r="A120" s="177"/>
      <c r="B120" s="57">
        <v>47</v>
      </c>
      <c r="C120" s="44" t="str">
        <f t="shared" si="25"/>
        <v/>
      </c>
      <c r="D120" s="45" t="str">
        <f t="shared" si="26"/>
        <v/>
      </c>
      <c r="E120" s="151" t="str">
        <f t="shared" si="27"/>
        <v/>
      </c>
      <c r="F120" s="44" t="str">
        <f t="shared" si="28"/>
        <v/>
      </c>
      <c r="G120" s="115" t="str">
        <f t="shared" si="29"/>
        <v/>
      </c>
      <c r="H120" s="115" t="str">
        <f t="shared" si="30"/>
        <v/>
      </c>
      <c r="I120" s="46" t="str">
        <f t="shared" si="31"/>
        <v/>
      </c>
      <c r="J120" s="47" t="s">
        <v>59</v>
      </c>
      <c r="K120" s="48" t="str">
        <f>IF(INDEX(C:C,120)="","",IF(INDEX(D:D,120)="X",M$16,H$16))</f>
        <v/>
      </c>
      <c r="L120" s="49"/>
      <c r="M120" s="50" t="str">
        <f t="shared" si="34"/>
        <v/>
      </c>
      <c r="N120" s="47" t="s">
        <v>59</v>
      </c>
      <c r="O120" s="180"/>
      <c r="P120" s="24"/>
      <c r="Q120" s="51"/>
      <c r="R120" s="21"/>
      <c r="S120" s="51"/>
      <c r="T120" s="90"/>
      <c r="U120" s="21"/>
      <c r="V120" s="51"/>
      <c r="W120" s="21"/>
      <c r="X120" s="51"/>
      <c r="Y120" s="51"/>
      <c r="Z120" s="21"/>
      <c r="AA120" s="51"/>
      <c r="AB120" s="19"/>
      <c r="AC120" s="25" t="str">
        <f t="shared" si="32"/>
        <v/>
      </c>
      <c r="AD120" s="224"/>
      <c r="AE120" s="103" t="str">
        <f t="shared" si="33"/>
        <v/>
      </c>
      <c r="AF120" s="104" t="str">
        <f>IF(INDEX(P:P,120)="","",INDEX(P:P,120))</f>
        <v/>
      </c>
      <c r="AG120" s="105" t="str">
        <f>IF(INDEX(R:R,120)="","",INDEX(R:R,120))</f>
        <v/>
      </c>
      <c r="AH120" s="105" t="str">
        <f>IF(INDEX(T:T,120)="","",INDEX(T:T,120))</f>
        <v/>
      </c>
      <c r="AI120" s="105" t="str">
        <f>IF(INDEX(U:U,120)="","",INDEX(U:U,120))</f>
        <v/>
      </c>
      <c r="AJ120" s="105" t="str">
        <f>IF(INDEX(W:W,120)="","",INDEX(W:W,120))</f>
        <v/>
      </c>
      <c r="AK120" s="105" t="str">
        <f>IF(INDEX(Z:Z,120)="","",INDEX(Z:Z,120))</f>
        <v/>
      </c>
      <c r="AL120" s="105" t="str">
        <f>IF(INDEX(AB:AB,120)="","",INDEX(AB:AB,120))</f>
        <v/>
      </c>
    </row>
    <row r="121" spans="1:38" ht="22.5" customHeight="1" x14ac:dyDescent="0.45">
      <c r="A121" s="177"/>
      <c r="B121" s="57">
        <v>48</v>
      </c>
      <c r="C121" s="44" t="str">
        <f t="shared" si="25"/>
        <v/>
      </c>
      <c r="D121" s="45" t="str">
        <f t="shared" si="26"/>
        <v/>
      </c>
      <c r="E121" s="151" t="str">
        <f t="shared" si="27"/>
        <v/>
      </c>
      <c r="F121" s="44" t="str">
        <f t="shared" si="28"/>
        <v/>
      </c>
      <c r="G121" s="115" t="str">
        <f t="shared" si="29"/>
        <v/>
      </c>
      <c r="H121" s="115" t="str">
        <f t="shared" si="30"/>
        <v/>
      </c>
      <c r="I121" s="46" t="str">
        <f t="shared" si="31"/>
        <v/>
      </c>
      <c r="J121" s="47" t="s">
        <v>59</v>
      </c>
      <c r="K121" s="48" t="str">
        <f>IF(INDEX(C:C,121)="","",IF(INDEX(D:D,121)="X",M$16,H$16))</f>
        <v/>
      </c>
      <c r="L121" s="49"/>
      <c r="M121" s="50" t="str">
        <f t="shared" si="34"/>
        <v/>
      </c>
      <c r="N121" s="47" t="s">
        <v>59</v>
      </c>
      <c r="O121" s="180"/>
      <c r="P121" s="24"/>
      <c r="Q121" s="51"/>
      <c r="R121" s="21"/>
      <c r="S121" s="51"/>
      <c r="T121" s="90"/>
      <c r="U121" s="21"/>
      <c r="V121" s="51"/>
      <c r="W121" s="21"/>
      <c r="X121" s="51"/>
      <c r="Y121" s="51"/>
      <c r="Z121" s="21"/>
      <c r="AA121" s="51"/>
      <c r="AB121" s="19"/>
      <c r="AC121" s="25" t="str">
        <f t="shared" si="32"/>
        <v/>
      </c>
      <c r="AD121" s="224"/>
      <c r="AE121" s="103" t="str">
        <f t="shared" si="33"/>
        <v/>
      </c>
      <c r="AF121" s="104" t="str">
        <f>IF(INDEX(P:P,121)="","",INDEX(P:P,121))</f>
        <v/>
      </c>
      <c r="AG121" s="105" t="str">
        <f>IF(INDEX(R:R,121)="","",INDEX(R:R,121))</f>
        <v/>
      </c>
      <c r="AH121" s="105" t="str">
        <f>IF(INDEX(T:T,121)="","",INDEX(T:T,121))</f>
        <v/>
      </c>
      <c r="AI121" s="105" t="str">
        <f>IF(INDEX(U:U,121)="","",INDEX(U:U,121))</f>
        <v/>
      </c>
      <c r="AJ121" s="105" t="str">
        <f>IF(INDEX(W:W,121)="","",INDEX(W:W,121))</f>
        <v/>
      </c>
      <c r="AK121" s="105" t="str">
        <f>IF(INDEX(Z:Z,121)="","",INDEX(Z:Z,121))</f>
        <v/>
      </c>
      <c r="AL121" s="105" t="str">
        <f>IF(INDEX(AB:AB,121)="","",INDEX(AB:AB,121))</f>
        <v/>
      </c>
    </row>
    <row r="122" spans="1:38" ht="22.5" customHeight="1" x14ac:dyDescent="0.45">
      <c r="A122" s="177"/>
      <c r="B122" s="57">
        <v>49</v>
      </c>
      <c r="C122" s="44" t="str">
        <f t="shared" si="25"/>
        <v/>
      </c>
      <c r="D122" s="45" t="str">
        <f t="shared" si="26"/>
        <v/>
      </c>
      <c r="E122" s="151" t="str">
        <f t="shared" si="27"/>
        <v/>
      </c>
      <c r="F122" s="44" t="str">
        <f t="shared" si="28"/>
        <v/>
      </c>
      <c r="G122" s="115" t="str">
        <f t="shared" si="29"/>
        <v/>
      </c>
      <c r="H122" s="115" t="str">
        <f t="shared" si="30"/>
        <v/>
      </c>
      <c r="I122" s="46" t="str">
        <f t="shared" si="31"/>
        <v/>
      </c>
      <c r="J122" s="47" t="s">
        <v>59</v>
      </c>
      <c r="K122" s="48" t="str">
        <f>IF(INDEX(C:C,122)="","",IF(INDEX(D:D,122)="X",M$16,H$16))</f>
        <v/>
      </c>
      <c r="L122" s="49"/>
      <c r="M122" s="50" t="str">
        <f t="shared" si="34"/>
        <v/>
      </c>
      <c r="N122" s="47" t="s">
        <v>59</v>
      </c>
      <c r="O122" s="180"/>
      <c r="P122" s="24"/>
      <c r="Q122" s="51"/>
      <c r="R122" s="21"/>
      <c r="S122" s="51"/>
      <c r="T122" s="90"/>
      <c r="U122" s="21"/>
      <c r="V122" s="51"/>
      <c r="W122" s="21"/>
      <c r="X122" s="51"/>
      <c r="Y122" s="51"/>
      <c r="Z122" s="21"/>
      <c r="AA122" s="51"/>
      <c r="AB122" s="19"/>
      <c r="AC122" s="25" t="str">
        <f t="shared" si="32"/>
        <v/>
      </c>
      <c r="AD122" s="224"/>
      <c r="AE122" s="103" t="str">
        <f t="shared" si="33"/>
        <v/>
      </c>
      <c r="AF122" s="104" t="str">
        <f>IF(INDEX(P:P,122)="","",INDEX(P:P,122))</f>
        <v/>
      </c>
      <c r="AG122" s="105" t="str">
        <f>IF(INDEX(R:R,122)="","",INDEX(R:R,122))</f>
        <v/>
      </c>
      <c r="AH122" s="105" t="str">
        <f>IF(INDEX(T:T,122)="","",INDEX(T:T,122))</f>
        <v/>
      </c>
      <c r="AI122" s="105" t="str">
        <f>IF(INDEX(U:U,122)="","",INDEX(U:U,122))</f>
        <v/>
      </c>
      <c r="AJ122" s="105" t="str">
        <f>IF(INDEX(W:W,122)="","",INDEX(W:W,122))</f>
        <v/>
      </c>
      <c r="AK122" s="105" t="str">
        <f>IF(INDEX(Z:Z,122)="","",INDEX(Z:Z,122))</f>
        <v/>
      </c>
      <c r="AL122" s="105" t="str">
        <f>IF(INDEX(AB:AB,122)="","",INDEX(AB:AB,122))</f>
        <v/>
      </c>
    </row>
    <row r="123" spans="1:38" ht="22.5" customHeight="1" x14ac:dyDescent="0.45">
      <c r="A123" s="177"/>
      <c r="B123" s="57">
        <v>50</v>
      </c>
      <c r="C123" s="44" t="str">
        <f t="shared" si="25"/>
        <v/>
      </c>
      <c r="D123" s="45" t="str">
        <f t="shared" si="26"/>
        <v/>
      </c>
      <c r="E123" s="151" t="str">
        <f t="shared" si="27"/>
        <v/>
      </c>
      <c r="F123" s="44" t="str">
        <f t="shared" si="28"/>
        <v/>
      </c>
      <c r="G123" s="115" t="str">
        <f t="shared" si="29"/>
        <v/>
      </c>
      <c r="H123" s="115" t="str">
        <f t="shared" si="30"/>
        <v/>
      </c>
      <c r="I123" s="46" t="str">
        <f t="shared" si="31"/>
        <v/>
      </c>
      <c r="J123" s="47" t="s">
        <v>59</v>
      </c>
      <c r="K123" s="48" t="str">
        <f>IF(INDEX(C:C,123)="","",IF(INDEX(D:D,123)="X",M$16,H$16))</f>
        <v/>
      </c>
      <c r="L123" s="49"/>
      <c r="M123" s="50" t="str">
        <f t="shared" si="34"/>
        <v/>
      </c>
      <c r="N123" s="47" t="s">
        <v>59</v>
      </c>
      <c r="O123" s="180"/>
      <c r="P123" s="24"/>
      <c r="Q123" s="51"/>
      <c r="R123" s="21"/>
      <c r="S123" s="51"/>
      <c r="T123" s="90"/>
      <c r="U123" s="21"/>
      <c r="V123" s="51"/>
      <c r="W123" s="21"/>
      <c r="X123" s="51"/>
      <c r="Y123" s="51"/>
      <c r="Z123" s="21"/>
      <c r="AA123" s="51"/>
      <c r="AB123" s="19"/>
      <c r="AC123" s="25" t="str">
        <f t="shared" si="32"/>
        <v/>
      </c>
      <c r="AD123" s="224"/>
      <c r="AE123" s="103" t="str">
        <f t="shared" si="33"/>
        <v/>
      </c>
      <c r="AF123" s="104" t="str">
        <f>IF(INDEX(P:P,123)="","",INDEX(P:P,123))</f>
        <v/>
      </c>
      <c r="AG123" s="105" t="str">
        <f>IF(INDEX(R:R,123)="","",INDEX(R:R,123))</f>
        <v/>
      </c>
      <c r="AH123" s="105" t="str">
        <f>IF(INDEX(T:T,123)="","",INDEX(T:T,123))</f>
        <v/>
      </c>
      <c r="AI123" s="105" t="str">
        <f>IF(INDEX(U:U,123)="","",INDEX(U:U,123))</f>
        <v/>
      </c>
      <c r="AJ123" s="105" t="str">
        <f>IF(INDEX(W:W,123)="","",INDEX(W:W,123))</f>
        <v/>
      </c>
      <c r="AK123" s="105" t="str">
        <f>IF(INDEX(Z:Z,123)="","",INDEX(Z:Z,123))</f>
        <v/>
      </c>
      <c r="AL123" s="105" t="str">
        <f>IF(INDEX(AB:AB,123)="","",INDEX(AB:AB,123))</f>
        <v/>
      </c>
    </row>
    <row r="124" spans="1:38" ht="22.5" customHeight="1" x14ac:dyDescent="0.45">
      <c r="A124" s="177"/>
      <c r="B124" s="57">
        <v>51</v>
      </c>
      <c r="C124" s="44" t="str">
        <f t="shared" si="25"/>
        <v/>
      </c>
      <c r="D124" s="45" t="str">
        <f t="shared" si="26"/>
        <v/>
      </c>
      <c r="E124" s="151" t="str">
        <f t="shared" si="27"/>
        <v/>
      </c>
      <c r="F124" s="44" t="str">
        <f t="shared" si="28"/>
        <v/>
      </c>
      <c r="G124" s="115" t="str">
        <f t="shared" si="29"/>
        <v/>
      </c>
      <c r="H124" s="115" t="str">
        <f t="shared" si="30"/>
        <v/>
      </c>
      <c r="I124" s="46" t="str">
        <f t="shared" si="31"/>
        <v/>
      </c>
      <c r="J124" s="47" t="s">
        <v>59</v>
      </c>
      <c r="K124" s="48" t="str">
        <f>IF(INDEX(C:C,124)="","",IF(INDEX(D:D,124)="X",M$16,H$16))</f>
        <v/>
      </c>
      <c r="L124" s="49"/>
      <c r="M124" s="50" t="str">
        <f t="shared" si="34"/>
        <v/>
      </c>
      <c r="N124" s="47" t="s">
        <v>59</v>
      </c>
      <c r="O124" s="180"/>
      <c r="P124" s="24"/>
      <c r="Q124" s="51"/>
      <c r="R124" s="21"/>
      <c r="S124" s="51"/>
      <c r="T124" s="90"/>
      <c r="U124" s="21"/>
      <c r="V124" s="51"/>
      <c r="W124" s="21"/>
      <c r="X124" s="51"/>
      <c r="Y124" s="51"/>
      <c r="Z124" s="21"/>
      <c r="AA124" s="51"/>
      <c r="AB124" s="19"/>
      <c r="AC124" s="25" t="str">
        <f t="shared" si="32"/>
        <v/>
      </c>
      <c r="AD124" s="224"/>
      <c r="AE124" s="103" t="str">
        <f t="shared" si="33"/>
        <v/>
      </c>
      <c r="AF124" s="104" t="str">
        <f>IF(INDEX(P:P,124)="","",INDEX(P:P,124))</f>
        <v/>
      </c>
      <c r="AG124" s="105" t="str">
        <f>IF(INDEX(R:R,124)="","",INDEX(R:R,124))</f>
        <v/>
      </c>
      <c r="AH124" s="105" t="str">
        <f>IF(INDEX(T:T,124)="","",INDEX(T:T,124))</f>
        <v/>
      </c>
      <c r="AI124" s="105" t="str">
        <f>IF(INDEX(U:U,124)="","",INDEX(U:U,124))</f>
        <v/>
      </c>
      <c r="AJ124" s="105" t="str">
        <f>IF(INDEX(W:W,124)="","",INDEX(W:W,124))</f>
        <v/>
      </c>
      <c r="AK124" s="105" t="str">
        <f>IF(INDEX(Z:Z,124)="","",INDEX(Z:Z,124))</f>
        <v/>
      </c>
      <c r="AL124" s="105" t="str">
        <f>IF(INDEX(AB:AB,124)="","",INDEX(AB:AB,124))</f>
        <v/>
      </c>
    </row>
    <row r="125" spans="1:38" ht="22.5" customHeight="1" x14ac:dyDescent="0.45">
      <c r="A125" s="177"/>
      <c r="B125" s="57">
        <v>52</v>
      </c>
      <c r="C125" s="44" t="str">
        <f t="shared" si="25"/>
        <v/>
      </c>
      <c r="D125" s="45" t="str">
        <f t="shared" si="26"/>
        <v/>
      </c>
      <c r="E125" s="151" t="str">
        <f t="shared" si="27"/>
        <v/>
      </c>
      <c r="F125" s="44" t="str">
        <f t="shared" si="28"/>
        <v/>
      </c>
      <c r="G125" s="115" t="str">
        <f t="shared" si="29"/>
        <v/>
      </c>
      <c r="H125" s="115" t="str">
        <f t="shared" si="30"/>
        <v/>
      </c>
      <c r="I125" s="46" t="str">
        <f t="shared" si="31"/>
        <v/>
      </c>
      <c r="J125" s="47" t="s">
        <v>59</v>
      </c>
      <c r="K125" s="48" t="str">
        <f>IF(INDEX(C:C,125)="","",IF(INDEX(D:D,125)="X",M$16,H$16))</f>
        <v/>
      </c>
      <c r="L125" s="49"/>
      <c r="M125" s="50" t="str">
        <f t="shared" si="34"/>
        <v/>
      </c>
      <c r="N125" s="47" t="s">
        <v>59</v>
      </c>
      <c r="O125" s="180"/>
      <c r="P125" s="24"/>
      <c r="Q125" s="51"/>
      <c r="R125" s="21"/>
      <c r="S125" s="51"/>
      <c r="T125" s="90"/>
      <c r="U125" s="21"/>
      <c r="V125" s="51"/>
      <c r="W125" s="21"/>
      <c r="X125" s="51"/>
      <c r="Y125" s="51"/>
      <c r="Z125" s="21"/>
      <c r="AA125" s="51"/>
      <c r="AB125" s="19"/>
      <c r="AC125" s="25" t="str">
        <f t="shared" si="32"/>
        <v/>
      </c>
      <c r="AD125" s="224"/>
      <c r="AE125" s="103" t="str">
        <f t="shared" si="33"/>
        <v/>
      </c>
      <c r="AF125" s="104" t="str">
        <f>IF(INDEX(P:P,125)="","",INDEX(P:P,125))</f>
        <v/>
      </c>
      <c r="AG125" s="105" t="str">
        <f>IF(INDEX(R:R,125)="","",INDEX(R:R,125))</f>
        <v/>
      </c>
      <c r="AH125" s="105" t="str">
        <f>IF(INDEX(T:T,125)="","",INDEX(T:T,125))</f>
        <v/>
      </c>
      <c r="AI125" s="105" t="str">
        <f>IF(INDEX(U:U,125)="","",INDEX(U:U,125))</f>
        <v/>
      </c>
      <c r="AJ125" s="105" t="str">
        <f>IF(INDEX(W:W,125)="","",INDEX(W:W,125))</f>
        <v/>
      </c>
      <c r="AK125" s="105" t="str">
        <f>IF(INDEX(Z:Z,125)="","",INDEX(Z:Z,125))</f>
        <v/>
      </c>
      <c r="AL125" s="105" t="str">
        <f>IF(INDEX(AB:AB,125)="","",INDEX(AB:AB,125))</f>
        <v/>
      </c>
    </row>
    <row r="126" spans="1:38" ht="22.5" customHeight="1" x14ac:dyDescent="0.45">
      <c r="A126" s="177"/>
      <c r="B126" s="57">
        <v>53</v>
      </c>
      <c r="C126" s="44" t="str">
        <f t="shared" si="25"/>
        <v/>
      </c>
      <c r="D126" s="45" t="str">
        <f t="shared" si="26"/>
        <v/>
      </c>
      <c r="E126" s="151" t="str">
        <f t="shared" si="27"/>
        <v/>
      </c>
      <c r="F126" s="44" t="str">
        <f t="shared" si="28"/>
        <v/>
      </c>
      <c r="G126" s="115" t="str">
        <f t="shared" si="29"/>
        <v/>
      </c>
      <c r="H126" s="115" t="str">
        <f t="shared" si="30"/>
        <v/>
      </c>
      <c r="I126" s="46" t="str">
        <f t="shared" si="31"/>
        <v/>
      </c>
      <c r="J126" s="47" t="s">
        <v>59</v>
      </c>
      <c r="K126" s="48" t="str">
        <f>IF(INDEX(C:C,126)="","",IF(INDEX(D:D,126)="X",M$16,H$16))</f>
        <v/>
      </c>
      <c r="L126" s="49"/>
      <c r="M126" s="50" t="str">
        <f t="shared" si="34"/>
        <v/>
      </c>
      <c r="N126" s="47" t="s">
        <v>59</v>
      </c>
      <c r="O126" s="180"/>
      <c r="P126" s="24"/>
      <c r="Q126" s="51"/>
      <c r="R126" s="21"/>
      <c r="S126" s="51"/>
      <c r="T126" s="90"/>
      <c r="U126" s="21"/>
      <c r="V126" s="51"/>
      <c r="W126" s="21"/>
      <c r="X126" s="51"/>
      <c r="Y126" s="51"/>
      <c r="Z126" s="21"/>
      <c r="AA126" s="51"/>
      <c r="AB126" s="19"/>
      <c r="AC126" s="25" t="str">
        <f t="shared" si="32"/>
        <v/>
      </c>
      <c r="AD126" s="224"/>
      <c r="AE126" s="103" t="str">
        <f t="shared" si="33"/>
        <v/>
      </c>
      <c r="AF126" s="104" t="str">
        <f>IF(INDEX(P:P,126)="","",INDEX(P:P,126))</f>
        <v/>
      </c>
      <c r="AG126" s="105" t="str">
        <f>IF(INDEX(R:R,126)="","",INDEX(R:R,126))</f>
        <v/>
      </c>
      <c r="AH126" s="105" t="str">
        <f>IF(INDEX(T:T,126)="","",INDEX(T:T,126))</f>
        <v/>
      </c>
      <c r="AI126" s="105" t="str">
        <f>IF(INDEX(U:U,126)="","",INDEX(U:U,126))</f>
        <v/>
      </c>
      <c r="AJ126" s="105" t="str">
        <f>IF(INDEX(W:W,126)="","",INDEX(W:W,126))</f>
        <v/>
      </c>
      <c r="AK126" s="105" t="str">
        <f>IF(INDEX(Z:Z,126)="","",INDEX(Z:Z,126))</f>
        <v/>
      </c>
      <c r="AL126" s="105" t="str">
        <f>IF(INDEX(AB:AB,126)="","",INDEX(AB:AB,126))</f>
        <v/>
      </c>
    </row>
    <row r="127" spans="1:38" ht="22.5" customHeight="1" x14ac:dyDescent="0.45">
      <c r="A127" s="177"/>
      <c r="B127" s="57">
        <v>54</v>
      </c>
      <c r="C127" s="44" t="str">
        <f t="shared" si="25"/>
        <v/>
      </c>
      <c r="D127" s="45" t="str">
        <f t="shared" si="26"/>
        <v/>
      </c>
      <c r="E127" s="151" t="str">
        <f t="shared" si="27"/>
        <v/>
      </c>
      <c r="F127" s="44" t="str">
        <f t="shared" si="28"/>
        <v/>
      </c>
      <c r="G127" s="115" t="str">
        <f t="shared" si="29"/>
        <v/>
      </c>
      <c r="H127" s="115" t="str">
        <f t="shared" si="30"/>
        <v/>
      </c>
      <c r="I127" s="46" t="str">
        <f t="shared" si="31"/>
        <v/>
      </c>
      <c r="J127" s="47" t="s">
        <v>59</v>
      </c>
      <c r="K127" s="48" t="str">
        <f>IF(INDEX(C:C,127)="","",IF(INDEX(D:D,127)="X",M$16,H$16))</f>
        <v/>
      </c>
      <c r="L127" s="49"/>
      <c r="M127" s="50" t="str">
        <f t="shared" si="34"/>
        <v/>
      </c>
      <c r="N127" s="47" t="s">
        <v>59</v>
      </c>
      <c r="O127" s="180"/>
      <c r="P127" s="24"/>
      <c r="Q127" s="51"/>
      <c r="R127" s="21"/>
      <c r="S127" s="51"/>
      <c r="T127" s="90"/>
      <c r="U127" s="21"/>
      <c r="V127" s="51"/>
      <c r="W127" s="21"/>
      <c r="X127" s="51"/>
      <c r="Y127" s="51"/>
      <c r="Z127" s="21"/>
      <c r="AA127" s="51"/>
      <c r="AB127" s="19"/>
      <c r="AC127" s="25" t="str">
        <f t="shared" si="32"/>
        <v/>
      </c>
      <c r="AD127" s="224"/>
      <c r="AE127" s="103" t="str">
        <f t="shared" si="33"/>
        <v/>
      </c>
      <c r="AF127" s="104" t="str">
        <f>IF(INDEX(P:P,127)="","",INDEX(P:P,127))</f>
        <v/>
      </c>
      <c r="AG127" s="105" t="str">
        <f>IF(INDEX(R:R,127)="","",INDEX(R:R,127))</f>
        <v/>
      </c>
      <c r="AH127" s="105" t="str">
        <f>IF(INDEX(T:T,127)="","",INDEX(T:T,127))</f>
        <v/>
      </c>
      <c r="AI127" s="105" t="str">
        <f>IF(INDEX(U:U,127)="","",INDEX(U:U,127))</f>
        <v/>
      </c>
      <c r="AJ127" s="105" t="str">
        <f>IF(INDEX(W:W,127)="","",INDEX(W:W,127))</f>
        <v/>
      </c>
      <c r="AK127" s="105" t="str">
        <f>IF(INDEX(Z:Z,127)="","",INDEX(Z:Z,127))</f>
        <v/>
      </c>
      <c r="AL127" s="105" t="str">
        <f>IF(INDEX(AB:AB,127)="","",INDEX(AB:AB,127))</f>
        <v/>
      </c>
    </row>
    <row r="128" spans="1:38" ht="22.5" customHeight="1" thickBot="1" x14ac:dyDescent="0.5">
      <c r="A128" s="177"/>
      <c r="B128" s="57">
        <v>55</v>
      </c>
      <c r="C128" s="44" t="str">
        <f t="shared" si="25"/>
        <v/>
      </c>
      <c r="D128" s="45" t="str">
        <f t="shared" si="26"/>
        <v/>
      </c>
      <c r="E128" s="151" t="str">
        <f t="shared" si="27"/>
        <v/>
      </c>
      <c r="F128" s="44" t="str">
        <f t="shared" si="28"/>
        <v/>
      </c>
      <c r="G128" s="115" t="str">
        <f t="shared" si="29"/>
        <v/>
      </c>
      <c r="H128" s="115" t="str">
        <f t="shared" si="30"/>
        <v/>
      </c>
      <c r="I128" s="46" t="str">
        <f t="shared" si="31"/>
        <v/>
      </c>
      <c r="J128" s="47" t="s">
        <v>59</v>
      </c>
      <c r="K128" s="48" t="str">
        <f>IF(INDEX(C:C,128)="","",IF(INDEX(D:D,128)="X",M$16,H$16))</f>
        <v/>
      </c>
      <c r="L128" s="49"/>
      <c r="M128" s="50" t="str">
        <f t="shared" si="34"/>
        <v/>
      </c>
      <c r="N128" s="47" t="s">
        <v>59</v>
      </c>
      <c r="O128" s="180"/>
      <c r="P128" s="24"/>
      <c r="Q128" s="51"/>
      <c r="R128" s="21"/>
      <c r="S128" s="51"/>
      <c r="T128" s="90"/>
      <c r="U128" s="21"/>
      <c r="V128" s="51"/>
      <c r="W128" s="113"/>
      <c r="X128" s="51"/>
      <c r="Y128" s="51"/>
      <c r="Z128" s="113"/>
      <c r="AA128" s="51"/>
      <c r="AB128" s="19"/>
      <c r="AC128" s="25" t="str">
        <f t="shared" si="32"/>
        <v/>
      </c>
      <c r="AD128" s="224"/>
      <c r="AE128" s="103" t="str">
        <f t="shared" si="33"/>
        <v/>
      </c>
      <c r="AF128" s="104" t="str">
        <f>IF(INDEX(P:P,128)="","",INDEX(P:P,128))</f>
        <v/>
      </c>
      <c r="AG128" s="105" t="str">
        <f>IF(INDEX(R:R,128)="","",INDEX(R:R,128))</f>
        <v/>
      </c>
      <c r="AH128" s="105" t="str">
        <f>IF(INDEX(T:T,128)="","",INDEX(T:T,128))</f>
        <v/>
      </c>
      <c r="AI128" s="105" t="str">
        <f>IF(INDEX(U:U,128)="","",INDEX(U:U,128))</f>
        <v/>
      </c>
      <c r="AJ128" s="105" t="str">
        <f>IF(INDEX(W:W,128)="","",INDEX(W:W,128))</f>
        <v/>
      </c>
      <c r="AK128" s="105" t="str">
        <f>IF(INDEX(Z:Z,128)="","",INDEX(Z:Z,128))</f>
        <v/>
      </c>
      <c r="AL128" s="105" t="str">
        <f>IF(INDEX(AB:AB,128)="","",INDEX(AB:AB,128))</f>
        <v/>
      </c>
    </row>
    <row r="129" spans="1:38" ht="22.5" customHeight="1" thickBot="1" x14ac:dyDescent="0.25">
      <c r="A129" s="177"/>
      <c r="B129" s="55">
        <v>56</v>
      </c>
      <c r="C129" s="158" t="str">
        <f>IF(B$99="","","Festzusetzender Steuerbetrag, Summe Spalte 9, Zeilen 41 - 55, bitte Betrag eintragen")</f>
        <v/>
      </c>
      <c r="D129" s="159"/>
      <c r="E129" s="159"/>
      <c r="F129" s="159"/>
      <c r="G129" s="159"/>
      <c r="H129" s="159"/>
      <c r="I129" s="234"/>
      <c r="J129" s="234"/>
      <c r="K129" s="235"/>
      <c r="L129" s="52" t="str">
        <f>IF(L114="","",SUM(L114:N128))</f>
        <v/>
      </c>
      <c r="M129" s="53" t="str">
        <f>IF(AND(AF115="",AF116="",AF117="",AF118="",AF119="",AF120="",AF121="",AF122="",AF123="",AF124="",AF125="",AF126="",AF127="",AF128="",B99=""),"",SUM(M114:M128))</f>
        <v/>
      </c>
      <c r="N129" s="54" t="s">
        <v>59</v>
      </c>
      <c r="O129" s="179"/>
      <c r="P129" s="193" t="s">
        <v>106</v>
      </c>
      <c r="Q129" s="193"/>
      <c r="R129" s="193"/>
      <c r="S129" s="193"/>
      <c r="T129" s="193"/>
      <c r="U129" s="193"/>
      <c r="V129" s="193"/>
      <c r="W129" s="193"/>
      <c r="X129" s="193"/>
      <c r="Y129" s="193"/>
      <c r="Z129" s="193"/>
      <c r="AA129" s="194"/>
      <c r="AB129" s="26">
        <f>AL129</f>
        <v>0</v>
      </c>
      <c r="AC129" s="26">
        <f>SUM(AC24:AC128)</f>
        <v>0</v>
      </c>
      <c r="AD129" s="224"/>
      <c r="AE129" s="103">
        <f>SUM(AE24:AE128)</f>
        <v>0</v>
      </c>
      <c r="AF129" s="104"/>
      <c r="AG129" s="108"/>
      <c r="AH129" s="108"/>
      <c r="AI129" s="108"/>
      <c r="AJ129" s="108"/>
      <c r="AK129" s="108"/>
      <c r="AL129" s="109">
        <f>SUM(AL24:AL128)</f>
        <v>0</v>
      </c>
    </row>
    <row r="130" spans="1:38" ht="18" customHeight="1" x14ac:dyDescent="0.2">
      <c r="A130" s="176"/>
      <c r="B130" s="27"/>
      <c r="C130" s="154" t="str">
        <f>IF(B$99="","",AF130)</f>
        <v/>
      </c>
      <c r="D130" s="154"/>
      <c r="E130" s="154"/>
      <c r="F130" s="154"/>
      <c r="G130" s="154"/>
      <c r="H130" s="156" t="str">
        <f>IF('ZusStell alle AufstOrte'!B31="",AG130,AG131)</f>
        <v>Unterschrift bitte auf Blatt "Zusammenstellung" Seite 2!</v>
      </c>
      <c r="I130" s="156"/>
      <c r="J130" s="156"/>
      <c r="K130" s="156"/>
      <c r="L130" s="156"/>
      <c r="M130" s="156"/>
      <c r="N130" s="156"/>
      <c r="O130" s="179"/>
      <c r="P130" s="202" t="s">
        <v>109</v>
      </c>
      <c r="Q130" s="202"/>
      <c r="R130" s="202"/>
      <c r="S130" s="202"/>
      <c r="T130" s="202"/>
      <c r="U130" s="202"/>
      <c r="V130" s="202"/>
      <c r="W130" s="202"/>
      <c r="X130" s="202"/>
      <c r="Y130" s="202"/>
      <c r="Z130" s="202"/>
      <c r="AA130" s="202"/>
      <c r="AB130" s="202"/>
      <c r="AC130" s="202"/>
      <c r="AD130" s="178"/>
      <c r="AE130" s="110"/>
      <c r="AF130" s="104" t="s">
        <v>65</v>
      </c>
      <c r="AG130" s="105" t="s">
        <v>91</v>
      </c>
    </row>
    <row r="131" spans="1:38" ht="24.75" customHeight="1" x14ac:dyDescent="0.2">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11"/>
      <c r="AF131" s="104"/>
      <c r="AG131" s="105" t="s">
        <v>92</v>
      </c>
    </row>
    <row r="132" spans="1:38" ht="12.75" hidden="1" customHeight="1" x14ac:dyDescent="0.2">
      <c r="A132" s="21"/>
      <c r="B132" s="21"/>
      <c r="C132" s="21"/>
      <c r="D132" s="22"/>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112"/>
    </row>
    <row r="133" spans="1:38" ht="15" hidden="1" customHeight="1" x14ac:dyDescent="0.2"/>
  </sheetData>
  <sheetProtection algorithmName="SHA-512" hashValue="Z2DWVVT2cxu5hb825q6z4UIGAslWdA+qDu5AsLYNTvsdzRUih47HJg8DFCiHadn8GXTGfEq4RTh5wCKBJzbx2g==" saltValue="fELF0BVu9IS8MS2pUR2hYQ==" spinCount="100000" sheet="1" selectLockedCells="1"/>
  <mergeCells count="262">
    <mergeCell ref="A1:A33"/>
    <mergeCell ref="A34:A130"/>
    <mergeCell ref="O1:O130"/>
    <mergeCell ref="E4:H6"/>
    <mergeCell ref="G19:G22"/>
    <mergeCell ref="G45:G48"/>
    <mergeCell ref="G77:G80"/>
    <mergeCell ref="G109:G112"/>
    <mergeCell ref="C31:H31"/>
    <mergeCell ref="C130:G130"/>
    <mergeCell ref="C66:G66"/>
    <mergeCell ref="B67:N67"/>
    <mergeCell ref="H66:N66"/>
    <mergeCell ref="B16:D16"/>
    <mergeCell ref="C65:H65"/>
    <mergeCell ref="B43:D43"/>
    <mergeCell ref="B19:B22"/>
    <mergeCell ref="L19:N19"/>
    <mergeCell ref="B17:D17"/>
    <mergeCell ref="M16:N16"/>
    <mergeCell ref="B34:N34"/>
    <mergeCell ref="I65:K65"/>
    <mergeCell ref="E23:F23"/>
    <mergeCell ref="E36:F37"/>
    <mergeCell ref="A131:AD131"/>
    <mergeCell ref="P65:T65"/>
    <mergeCell ref="P97:T97"/>
    <mergeCell ref="P129:AA129"/>
    <mergeCell ref="Y110:AA110"/>
    <mergeCell ref="Q111:S111"/>
    <mergeCell ref="P108:AC108"/>
    <mergeCell ref="E74:F74"/>
    <mergeCell ref="P109:P112"/>
    <mergeCell ref="Q110:S110"/>
    <mergeCell ref="T81:U81"/>
    <mergeCell ref="V81:X81"/>
    <mergeCell ref="Y81:AA81"/>
    <mergeCell ref="T109:T112"/>
    <mergeCell ref="V109:X112"/>
    <mergeCell ref="Q112:S112"/>
    <mergeCell ref="Q109:S109"/>
    <mergeCell ref="B104:D104"/>
    <mergeCell ref="E81:F81"/>
    <mergeCell ref="C98:G98"/>
    <mergeCell ref="B99:N99"/>
    <mergeCell ref="B100:D100"/>
    <mergeCell ref="E103:G103"/>
    <mergeCell ref="H98:N98"/>
    <mergeCell ref="P1:AC1"/>
    <mergeCell ref="P130:AC130"/>
    <mergeCell ref="Y112:AA112"/>
    <mergeCell ref="Q113:S113"/>
    <mergeCell ref="T113:U113"/>
    <mergeCell ref="V113:X113"/>
    <mergeCell ref="Y109:AA109"/>
    <mergeCell ref="P104:AC106"/>
    <mergeCell ref="P2:AC3"/>
    <mergeCell ref="P4:AC5"/>
    <mergeCell ref="P31:T31"/>
    <mergeCell ref="Y20:AA20"/>
    <mergeCell ref="Q21:S21"/>
    <mergeCell ref="Y21:AA21"/>
    <mergeCell ref="P6:AC8"/>
    <mergeCell ref="Y78:AA78"/>
    <mergeCell ref="P45:P48"/>
    <mergeCell ref="Y113:AA113"/>
    <mergeCell ref="Q79:S79"/>
    <mergeCell ref="Y79:AA79"/>
    <mergeCell ref="Q80:S80"/>
    <mergeCell ref="Y80:AA80"/>
    <mergeCell ref="Y111:AA111"/>
    <mergeCell ref="Q81:S81"/>
    <mergeCell ref="V45:X48"/>
    <mergeCell ref="Q46:S46"/>
    <mergeCell ref="Q47:S47"/>
    <mergeCell ref="Q48:S48"/>
    <mergeCell ref="T49:U49"/>
    <mergeCell ref="V49:X49"/>
    <mergeCell ref="Y49:AA49"/>
    <mergeCell ref="P77:P80"/>
    <mergeCell ref="Q77:S77"/>
    <mergeCell ref="T77:T80"/>
    <mergeCell ref="V77:X80"/>
    <mergeCell ref="Y77:AA77"/>
    <mergeCell ref="Q78:S78"/>
    <mergeCell ref="AD1:AD130"/>
    <mergeCell ref="Q49:S49"/>
    <mergeCell ref="Y45:AA45"/>
    <mergeCell ref="Y46:AA46"/>
    <mergeCell ref="Y47:AA47"/>
    <mergeCell ref="Y48:AA48"/>
    <mergeCell ref="Q23:S23"/>
    <mergeCell ref="T23:U23"/>
    <mergeCell ref="V23:X23"/>
    <mergeCell ref="Y23:AA23"/>
    <mergeCell ref="P76:AC76"/>
    <mergeCell ref="P40:AC42"/>
    <mergeCell ref="Q19:S19"/>
    <mergeCell ref="T19:T22"/>
    <mergeCell ref="V19:X22"/>
    <mergeCell ref="Y19:AA19"/>
    <mergeCell ref="Q20:S20"/>
    <mergeCell ref="P10:AC12"/>
    <mergeCell ref="P32:AC38"/>
    <mergeCell ref="Y22:AA22"/>
    <mergeCell ref="P19:P22"/>
    <mergeCell ref="Q22:S22"/>
    <mergeCell ref="Q45:S45"/>
    <mergeCell ref="T45:T48"/>
    <mergeCell ref="H12:N12"/>
    <mergeCell ref="H13:N13"/>
    <mergeCell ref="E19:E22"/>
    <mergeCell ref="M36:N37"/>
    <mergeCell ref="I39:J39"/>
    <mergeCell ref="C19:C22"/>
    <mergeCell ref="E16:F16"/>
    <mergeCell ref="E17:N17"/>
    <mergeCell ref="H14:N14"/>
    <mergeCell ref="B15:D15"/>
    <mergeCell ref="B10:D12"/>
    <mergeCell ref="B13:D13"/>
    <mergeCell ref="B14:D14"/>
    <mergeCell ref="E10:G10"/>
    <mergeCell ref="E14:G14"/>
    <mergeCell ref="E12:G12"/>
    <mergeCell ref="E11:G11"/>
    <mergeCell ref="E13:G13"/>
    <mergeCell ref="E104:N104"/>
    <mergeCell ref="I103:J103"/>
    <mergeCell ref="E72:N72"/>
    <mergeCell ref="E77:E80"/>
    <mergeCell ref="I77:J80"/>
    <mergeCell ref="I76:J76"/>
    <mergeCell ref="L80:N80"/>
    <mergeCell ref="L81:M81"/>
    <mergeCell ref="B77:B80"/>
    <mergeCell ref="C77:C80"/>
    <mergeCell ref="L77:N77"/>
    <mergeCell ref="L79:N79"/>
    <mergeCell ref="L78:N78"/>
    <mergeCell ref="L76:N76"/>
    <mergeCell ref="B75:D75"/>
    <mergeCell ref="B72:D72"/>
    <mergeCell ref="E73:N73"/>
    <mergeCell ref="B73:D73"/>
    <mergeCell ref="B74:D74"/>
    <mergeCell ref="M74:N74"/>
    <mergeCell ref="E75:N75"/>
    <mergeCell ref="C97:H97"/>
    <mergeCell ref="B1:N1"/>
    <mergeCell ref="I2:N2"/>
    <mergeCell ref="I3:N3"/>
    <mergeCell ref="I4:N5"/>
    <mergeCell ref="B2:D5"/>
    <mergeCell ref="E2:H2"/>
    <mergeCell ref="B6:D6"/>
    <mergeCell ref="H32:N32"/>
    <mergeCell ref="L18:N18"/>
    <mergeCell ref="L22:N22"/>
    <mergeCell ref="L21:N21"/>
    <mergeCell ref="I31:K31"/>
    <mergeCell ref="L23:M23"/>
    <mergeCell ref="L20:N20"/>
    <mergeCell ref="I19:J22"/>
    <mergeCell ref="I18:J18"/>
    <mergeCell ref="E7:F7"/>
    <mergeCell ref="B9:D9"/>
    <mergeCell ref="B7:D8"/>
    <mergeCell ref="K6:N6"/>
    <mergeCell ref="E15:N15"/>
    <mergeCell ref="H11:N11"/>
    <mergeCell ref="I8:J8"/>
    <mergeCell ref="H10:N10"/>
    <mergeCell ref="H9:N9"/>
    <mergeCell ref="E9:G9"/>
    <mergeCell ref="K8:L8"/>
    <mergeCell ref="M8:N8"/>
    <mergeCell ref="G8:H8"/>
    <mergeCell ref="B107:D107"/>
    <mergeCell ref="B109:B112"/>
    <mergeCell ref="E107:N107"/>
    <mergeCell ref="I108:J108"/>
    <mergeCell ref="L108:N108"/>
    <mergeCell ref="L46:N46"/>
    <mergeCell ref="L44:N44"/>
    <mergeCell ref="M42:N42"/>
    <mergeCell ref="L45:N45"/>
    <mergeCell ref="B45:B48"/>
    <mergeCell ref="C45:C48"/>
    <mergeCell ref="L47:N47"/>
    <mergeCell ref="E45:E48"/>
    <mergeCell ref="I44:J44"/>
    <mergeCell ref="I50:K50"/>
    <mergeCell ref="E49:F49"/>
    <mergeCell ref="I45:J48"/>
    <mergeCell ref="B42:D42"/>
    <mergeCell ref="L48:N48"/>
    <mergeCell ref="B106:D106"/>
    <mergeCell ref="E105:N105"/>
    <mergeCell ref="M106:N106"/>
    <mergeCell ref="H130:N130"/>
    <mergeCell ref="E113:F113"/>
    <mergeCell ref="L113:M113"/>
    <mergeCell ref="I109:J112"/>
    <mergeCell ref="L110:N110"/>
    <mergeCell ref="L109:N109"/>
    <mergeCell ref="L111:N111"/>
    <mergeCell ref="L112:N112"/>
    <mergeCell ref="C129:H129"/>
    <mergeCell ref="I129:K129"/>
    <mergeCell ref="I114:K114"/>
    <mergeCell ref="E109:E112"/>
    <mergeCell ref="C109:C112"/>
    <mergeCell ref="B105:D105"/>
    <mergeCell ref="E106:F106"/>
    <mergeCell ref="E8:F8"/>
    <mergeCell ref="K103:N103"/>
    <mergeCell ref="C32:G32"/>
    <mergeCell ref="G36:H37"/>
    <mergeCell ref="E41:N41"/>
    <mergeCell ref="P14:AC18"/>
    <mergeCell ref="P66:AC70"/>
    <mergeCell ref="P72:AC74"/>
    <mergeCell ref="B35:N35"/>
    <mergeCell ref="B39:D39"/>
    <mergeCell ref="B37:D37"/>
    <mergeCell ref="E39:G39"/>
    <mergeCell ref="I36:J37"/>
    <mergeCell ref="K39:N39"/>
    <mergeCell ref="K36:L37"/>
    <mergeCell ref="B38:N38"/>
    <mergeCell ref="B36:D36"/>
    <mergeCell ref="G100:H101"/>
    <mergeCell ref="B101:D101"/>
    <mergeCell ref="B103:D103"/>
    <mergeCell ref="B102:N102"/>
    <mergeCell ref="B33:N33"/>
    <mergeCell ref="P98:AC102"/>
    <mergeCell ref="B40:D40"/>
    <mergeCell ref="B41:D41"/>
    <mergeCell ref="E40:N40"/>
    <mergeCell ref="I82:K82"/>
    <mergeCell ref="I97:K97"/>
    <mergeCell ref="I100:J101"/>
    <mergeCell ref="K100:L101"/>
    <mergeCell ref="M100:N101"/>
    <mergeCell ref="L49:M49"/>
    <mergeCell ref="I71:J71"/>
    <mergeCell ref="K71:N71"/>
    <mergeCell ref="B71:D71"/>
    <mergeCell ref="B70:N70"/>
    <mergeCell ref="E71:G71"/>
    <mergeCell ref="B68:D68"/>
    <mergeCell ref="I68:J69"/>
    <mergeCell ref="E68:F69"/>
    <mergeCell ref="G68:H69"/>
    <mergeCell ref="B69:D69"/>
    <mergeCell ref="M68:N69"/>
    <mergeCell ref="K68:L69"/>
    <mergeCell ref="E100:F101"/>
    <mergeCell ref="E42:F42"/>
    <mergeCell ref="E43:N43"/>
  </mergeCells>
  <phoneticPr fontId="0" type="noConversion"/>
  <conditionalFormatting sqref="M24:M30 AC24:AC30 M50:M64 AC51:AC64 M82:M96 AC83:AC96 M114:M128 AC115:AC128">
    <cfRule type="expression" dxfId="7" priority="1" stopIfTrue="1">
      <formula>OR($M24="Aufstellungsort!",$M24="Name Aufsteller!")</formula>
    </cfRule>
    <cfRule type="expression" dxfId="6" priority="2" stopIfTrue="1">
      <formula>$M24="Name Gerät!"</formula>
    </cfRule>
    <cfRule type="expression" dxfId="5" priority="3" stopIfTrue="1">
      <formula>$M24="Betrag, EUR!"</formula>
    </cfRule>
  </conditionalFormatting>
  <dataValidations xWindow="925" yWindow="426" count="1">
    <dataValidation type="whole" operator="greaterThanOrEqual" allowBlank="1" showInputMessage="1" showErrorMessage="1" promptTitle="Nur Ganzzahlen eingeben." prompt="Bitte geben Sie nur abgerundete ganze Zahlen ein (ohne Nachkommastellen)." sqref="I51:I64 I24:I30 I83:I96 I115:I128" xr:uid="{00000000-0002-0000-0300-000000000000}">
      <formula1>-10000</formula1>
    </dataValidation>
  </dataValidations>
  <pageMargins left="0.31496062992125984" right="0.19685039370078741" top="0.19685039370078741" bottom="0" header="0.19685039370078741" footer="0.19685039370078741"/>
  <pageSetup paperSize="9" scale="95"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dimension ref="A1:AM133"/>
  <sheetViews>
    <sheetView showRowColHeaders="0" tabSelected="1" showOutlineSymbols="0" zoomScaleNormal="100" workbookViewId="0">
      <selection activeCell="P51" sqref="P51"/>
    </sheetView>
  </sheetViews>
  <sheetFormatPr baseColWidth="10" defaultColWidth="0" defaultRowHeight="15" zeroHeight="1" x14ac:dyDescent="0.2"/>
  <cols>
    <col min="1" max="1" width="5.42578125" style="20" customWidth="1"/>
    <col min="2" max="2" width="4.5703125" style="20" customWidth="1"/>
    <col min="3" max="3" width="27.7109375" style="20" customWidth="1"/>
    <col min="4" max="4" width="5.5703125" style="23" customWidth="1"/>
    <col min="5" max="5" width="18.7109375" style="20" customWidth="1"/>
    <col min="6" max="6" width="10.85546875" style="20" customWidth="1"/>
    <col min="7" max="8" width="15.85546875" style="20" customWidth="1"/>
    <col min="9" max="9" width="13.28515625" style="20" customWidth="1"/>
    <col min="10" max="10" width="3.140625" style="20" customWidth="1"/>
    <col min="11" max="11" width="6.140625" style="20" customWidth="1"/>
    <col min="12" max="12" width="7.140625" style="20" customWidth="1"/>
    <col min="13" max="13" width="12" style="20" customWidth="1"/>
    <col min="14" max="14" width="3.140625" style="20" customWidth="1"/>
    <col min="15" max="15" width="5.42578125" style="20" customWidth="1"/>
    <col min="16" max="16" width="27.7109375" style="20" customWidth="1"/>
    <col min="17" max="17" width="1.85546875" style="20" customWidth="1"/>
    <col min="18" max="18" width="2.28515625" style="20" customWidth="1"/>
    <col min="19" max="19" width="1.85546875" style="20" customWidth="1"/>
    <col min="20" max="20" width="18.7109375" style="20" customWidth="1"/>
    <col min="21" max="21" width="10.85546875" style="20" customWidth="1"/>
    <col min="22" max="22" width="1.85546875" style="20" customWidth="1"/>
    <col min="23" max="23" width="12.7109375" style="20" customWidth="1"/>
    <col min="24" max="25" width="1.85546875" style="20" customWidth="1"/>
    <col min="26" max="26" width="12.7109375" style="20" customWidth="1"/>
    <col min="27" max="27" width="1.85546875" style="20" customWidth="1"/>
    <col min="28" max="28" width="16" style="20" customWidth="1"/>
    <col min="29" max="29" width="19.7109375" style="20" customWidth="1"/>
    <col min="30" max="30" width="5.42578125" style="20" customWidth="1"/>
    <col min="31" max="31" width="14.7109375" style="105" hidden="1" customWidth="1"/>
    <col min="32" max="32" width="0" style="105" hidden="1" customWidth="1"/>
    <col min="33" max="33" width="6.140625" style="105" hidden="1" customWidth="1"/>
    <col min="34" max="34" width="21.140625" style="105" hidden="1" customWidth="1"/>
    <col min="35" max="35" width="0" style="105" hidden="1" customWidth="1"/>
    <col min="36" max="36" width="17.28515625" style="105" hidden="1" customWidth="1"/>
    <col min="37" max="37" width="17.140625" style="105" hidden="1" customWidth="1"/>
    <col min="38" max="16384" width="0" style="105" hidden="1"/>
  </cols>
  <sheetData>
    <row r="1" spans="1:32" ht="13.5" customHeight="1" x14ac:dyDescent="0.2">
      <c r="A1" s="174" t="s">
        <v>93</v>
      </c>
      <c r="B1" s="250" t="s">
        <v>0</v>
      </c>
      <c r="C1" s="250"/>
      <c r="D1" s="250"/>
      <c r="E1" s="250"/>
      <c r="F1" s="250"/>
      <c r="G1" s="250"/>
      <c r="H1" s="250"/>
      <c r="I1" s="250"/>
      <c r="J1" s="250"/>
      <c r="K1" s="250"/>
      <c r="L1" s="250"/>
      <c r="M1" s="250"/>
      <c r="N1" s="250"/>
      <c r="O1" s="178"/>
      <c r="P1" s="176"/>
      <c r="Q1" s="176"/>
      <c r="R1" s="176"/>
      <c r="S1" s="176"/>
      <c r="T1" s="176"/>
      <c r="U1" s="176"/>
      <c r="V1" s="176"/>
      <c r="W1" s="176"/>
      <c r="X1" s="176"/>
      <c r="Y1" s="176"/>
      <c r="Z1" s="176"/>
      <c r="AA1" s="176"/>
      <c r="AB1" s="176"/>
      <c r="AC1" s="176"/>
      <c r="AD1" s="223"/>
      <c r="AE1" s="103"/>
      <c r="AF1" s="104"/>
    </row>
    <row r="2" spans="1:32" ht="34.5" customHeight="1" x14ac:dyDescent="0.2">
      <c r="A2" s="174"/>
      <c r="B2" s="181"/>
      <c r="C2" s="181"/>
      <c r="D2" s="181"/>
      <c r="E2" s="181"/>
      <c r="F2" s="181"/>
      <c r="G2" s="181"/>
      <c r="H2" s="181"/>
      <c r="I2" s="157"/>
      <c r="J2" s="157"/>
      <c r="K2" s="157"/>
      <c r="L2" s="157"/>
      <c r="M2" s="157"/>
      <c r="N2" s="157"/>
      <c r="O2" s="176"/>
      <c r="P2" s="228" t="s">
        <v>110</v>
      </c>
      <c r="Q2" s="228"/>
      <c r="R2" s="228"/>
      <c r="S2" s="228"/>
      <c r="T2" s="228"/>
      <c r="U2" s="228"/>
      <c r="V2" s="228"/>
      <c r="W2" s="228"/>
      <c r="X2" s="228"/>
      <c r="Y2" s="228"/>
      <c r="Z2" s="228"/>
      <c r="AA2" s="228"/>
      <c r="AB2" s="228"/>
      <c r="AC2" s="228"/>
      <c r="AD2" s="223"/>
      <c r="AE2" s="103"/>
      <c r="AF2" s="104"/>
    </row>
    <row r="3" spans="1:32" ht="13.5" customHeight="1" x14ac:dyDescent="0.2">
      <c r="A3" s="174"/>
      <c r="B3" s="181"/>
      <c r="C3" s="181"/>
      <c r="D3" s="181"/>
      <c r="E3" s="28"/>
      <c r="F3" s="27"/>
      <c r="G3" s="27"/>
      <c r="H3" s="28"/>
      <c r="I3" s="230" t="s">
        <v>1</v>
      </c>
      <c r="J3" s="230"/>
      <c r="K3" s="230"/>
      <c r="L3" s="230"/>
      <c r="M3" s="230"/>
      <c r="N3" s="230"/>
      <c r="O3" s="176"/>
      <c r="P3" s="228"/>
      <c r="Q3" s="228"/>
      <c r="R3" s="228"/>
      <c r="S3" s="228"/>
      <c r="T3" s="228"/>
      <c r="U3" s="228"/>
      <c r="V3" s="228"/>
      <c r="W3" s="228"/>
      <c r="X3" s="228"/>
      <c r="Y3" s="228"/>
      <c r="Z3" s="228"/>
      <c r="AA3" s="228"/>
      <c r="AB3" s="228"/>
      <c r="AC3" s="228"/>
      <c r="AD3" s="223"/>
      <c r="AE3" s="103"/>
      <c r="AF3" s="104"/>
    </row>
    <row r="4" spans="1:32" ht="19.5" customHeight="1" x14ac:dyDescent="0.2">
      <c r="A4" s="174"/>
      <c r="B4" s="181"/>
      <c r="C4" s="181"/>
      <c r="D4" s="181"/>
      <c r="E4" s="181"/>
      <c r="F4" s="181"/>
      <c r="G4" s="181"/>
      <c r="H4" s="181"/>
      <c r="I4" s="230" t="s">
        <v>2</v>
      </c>
      <c r="J4" s="230"/>
      <c r="K4" s="230"/>
      <c r="L4" s="230"/>
      <c r="M4" s="230"/>
      <c r="N4" s="230"/>
      <c r="O4" s="176"/>
      <c r="P4" s="192" t="s">
        <v>107</v>
      </c>
      <c r="Q4" s="192"/>
      <c r="R4" s="192"/>
      <c r="S4" s="192"/>
      <c r="T4" s="192"/>
      <c r="U4" s="192"/>
      <c r="V4" s="192"/>
      <c r="W4" s="192"/>
      <c r="X4" s="192"/>
      <c r="Y4" s="192"/>
      <c r="Z4" s="192"/>
      <c r="AA4" s="192"/>
      <c r="AB4" s="192"/>
      <c r="AC4" s="192"/>
      <c r="AD4" s="223"/>
      <c r="AE4" s="103"/>
      <c r="AF4" s="104"/>
    </row>
    <row r="5" spans="1:32" ht="13.5" customHeight="1" x14ac:dyDescent="0.2">
      <c r="A5" s="174"/>
      <c r="B5" s="181"/>
      <c r="C5" s="181"/>
      <c r="D5" s="181"/>
      <c r="E5" s="181"/>
      <c r="F5" s="181"/>
      <c r="G5" s="181"/>
      <c r="H5" s="181"/>
      <c r="I5" s="230"/>
      <c r="J5" s="230"/>
      <c r="K5" s="230"/>
      <c r="L5" s="230"/>
      <c r="M5" s="230"/>
      <c r="N5" s="230"/>
      <c r="O5" s="176"/>
      <c r="P5" s="192"/>
      <c r="Q5" s="192"/>
      <c r="R5" s="192"/>
      <c r="S5" s="192"/>
      <c r="T5" s="192"/>
      <c r="U5" s="192"/>
      <c r="V5" s="192"/>
      <c r="W5" s="192"/>
      <c r="X5" s="192"/>
      <c r="Y5" s="192"/>
      <c r="Z5" s="192"/>
      <c r="AA5" s="192"/>
      <c r="AB5" s="192"/>
      <c r="AC5" s="192"/>
      <c r="AD5" s="223"/>
      <c r="AE5" s="103"/>
      <c r="AF5" s="104"/>
    </row>
    <row r="6" spans="1:32" ht="24.6" customHeight="1" x14ac:dyDescent="0.2">
      <c r="A6" s="174"/>
      <c r="B6" s="254" t="s">
        <v>33</v>
      </c>
      <c r="C6" s="254"/>
      <c r="D6" s="254"/>
      <c r="E6" s="181"/>
      <c r="F6" s="181"/>
      <c r="G6" s="181"/>
      <c r="H6" s="181"/>
      <c r="I6" s="27"/>
      <c r="J6" s="29" t="s">
        <v>3</v>
      </c>
      <c r="K6" s="246" t="str">
        <f>IF('ZusStell alle AufstOrte'!J6&gt;0,'ZusStell alle AufstOrte'!J6,"")</f>
        <v/>
      </c>
      <c r="L6" s="247"/>
      <c r="M6" s="247"/>
      <c r="N6" s="248"/>
      <c r="O6" s="176"/>
      <c r="P6" s="176"/>
      <c r="Q6" s="176"/>
      <c r="R6" s="176"/>
      <c r="S6" s="176"/>
      <c r="T6" s="176"/>
      <c r="U6" s="176"/>
      <c r="V6" s="176"/>
      <c r="W6" s="176"/>
      <c r="X6" s="176"/>
      <c r="Y6" s="176"/>
      <c r="Z6" s="176"/>
      <c r="AA6" s="176"/>
      <c r="AB6" s="176"/>
      <c r="AC6" s="176"/>
      <c r="AD6" s="223"/>
      <c r="AE6" s="103"/>
      <c r="AF6" s="104"/>
    </row>
    <row r="7" spans="1:32" ht="14.25" customHeight="1" x14ac:dyDescent="0.2">
      <c r="A7" s="174"/>
      <c r="B7" s="230" t="s">
        <v>4</v>
      </c>
      <c r="C7" s="230"/>
      <c r="D7" s="230"/>
      <c r="E7" s="181"/>
      <c r="F7" s="181"/>
      <c r="G7" s="28"/>
      <c r="H7" s="28"/>
      <c r="I7" s="28"/>
      <c r="J7" s="28"/>
      <c r="K7" s="28"/>
      <c r="L7" s="28"/>
      <c r="M7" s="28"/>
      <c r="N7" s="28"/>
      <c r="O7" s="176"/>
      <c r="P7" s="176"/>
      <c r="Q7" s="176"/>
      <c r="R7" s="176"/>
      <c r="S7" s="176"/>
      <c r="T7" s="176"/>
      <c r="U7" s="176"/>
      <c r="V7" s="176"/>
      <c r="W7" s="176"/>
      <c r="X7" s="176"/>
      <c r="Y7" s="176"/>
      <c r="Z7" s="176"/>
      <c r="AA7" s="176"/>
      <c r="AB7" s="176"/>
      <c r="AC7" s="176"/>
      <c r="AD7" s="223"/>
      <c r="AE7" s="103"/>
      <c r="AF7" s="104"/>
    </row>
    <row r="8" spans="1:32" ht="30.75" customHeight="1" x14ac:dyDescent="0.2">
      <c r="A8" s="174"/>
      <c r="B8" s="230"/>
      <c r="C8" s="230"/>
      <c r="D8" s="230"/>
      <c r="E8" s="173" t="s">
        <v>57</v>
      </c>
      <c r="F8" s="157"/>
      <c r="G8" s="251" t="str">
        <f>IF('ZusStell alle AufstOrte'!G8&gt;0,'ZusStell alle AufstOrte'!G8,"")</f>
        <v/>
      </c>
      <c r="H8" s="252"/>
      <c r="I8" s="249" t="s">
        <v>32</v>
      </c>
      <c r="J8" s="249"/>
      <c r="K8" s="251" t="str">
        <f>IF('ZusStell alle AufstOrte'!K8&gt;0,'ZusStell alle AufstOrte'!K8,"")</f>
        <v/>
      </c>
      <c r="L8" s="252"/>
      <c r="M8" s="253"/>
      <c r="N8" s="253"/>
      <c r="O8" s="176"/>
      <c r="P8" s="176"/>
      <c r="Q8" s="176"/>
      <c r="R8" s="176"/>
      <c r="S8" s="176"/>
      <c r="T8" s="176"/>
      <c r="U8" s="176"/>
      <c r="V8" s="176"/>
      <c r="W8" s="176"/>
      <c r="X8" s="176"/>
      <c r="Y8" s="176"/>
      <c r="Z8" s="176"/>
      <c r="AA8" s="176"/>
      <c r="AB8" s="176"/>
      <c r="AC8" s="176"/>
      <c r="AD8" s="223"/>
      <c r="AE8" s="103"/>
      <c r="AF8" s="104"/>
    </row>
    <row r="9" spans="1:32" ht="26.25" customHeight="1" x14ac:dyDescent="0.2">
      <c r="A9" s="174"/>
      <c r="B9" s="157" t="s">
        <v>34</v>
      </c>
      <c r="C9" s="157"/>
      <c r="D9" s="157"/>
      <c r="E9" s="185" t="str">
        <f>IF('ZusStell alle AufstOrte'!E9&gt;0,'ZusStell alle AufstOrte'!E9,"")</f>
        <v/>
      </c>
      <c r="F9" s="185"/>
      <c r="G9" s="185"/>
      <c r="H9" s="185" t="str">
        <f>IF('ZusStell alle AufstOrte'!H9&gt;0,'ZusStell alle AufstOrte'!H9,"")</f>
        <v/>
      </c>
      <c r="I9" s="185"/>
      <c r="J9" s="185"/>
      <c r="K9" s="185"/>
      <c r="L9" s="185"/>
      <c r="M9" s="185"/>
      <c r="N9" s="185"/>
      <c r="O9" s="176"/>
      <c r="P9" s="78"/>
      <c r="Q9" s="78"/>
      <c r="R9" s="78"/>
      <c r="S9" s="78"/>
      <c r="T9" s="78"/>
      <c r="U9" s="78"/>
      <c r="V9" s="78"/>
      <c r="W9" s="78"/>
      <c r="X9" s="78"/>
      <c r="Y9" s="78"/>
      <c r="Z9" s="78"/>
      <c r="AA9" s="78"/>
      <c r="AB9" s="78"/>
      <c r="AC9" s="78"/>
      <c r="AD9" s="223"/>
      <c r="AE9" s="103"/>
      <c r="AF9" s="104"/>
    </row>
    <row r="10" spans="1:32" ht="12" customHeight="1" x14ac:dyDescent="0.2">
      <c r="A10" s="174"/>
      <c r="B10" s="181"/>
      <c r="C10" s="181"/>
      <c r="D10" s="181"/>
      <c r="E10" s="231" t="s">
        <v>5</v>
      </c>
      <c r="F10" s="231"/>
      <c r="G10" s="231"/>
      <c r="H10" s="231" t="s">
        <v>6</v>
      </c>
      <c r="I10" s="231"/>
      <c r="J10" s="231"/>
      <c r="K10" s="231"/>
      <c r="L10" s="231"/>
      <c r="M10" s="231"/>
      <c r="N10" s="231"/>
      <c r="O10" s="176"/>
      <c r="P10" s="176"/>
      <c r="Q10" s="176"/>
      <c r="R10" s="176"/>
      <c r="S10" s="176"/>
      <c r="T10" s="176"/>
      <c r="U10" s="176"/>
      <c r="V10" s="176"/>
      <c r="W10" s="176"/>
      <c r="X10" s="176"/>
      <c r="Y10" s="176"/>
      <c r="Z10" s="176"/>
      <c r="AA10" s="176"/>
      <c r="AB10" s="176"/>
      <c r="AC10" s="176"/>
      <c r="AD10" s="223"/>
      <c r="AE10" s="103"/>
      <c r="AF10" s="104"/>
    </row>
    <row r="11" spans="1:32" ht="24" customHeight="1" x14ac:dyDescent="0.2">
      <c r="A11" s="174"/>
      <c r="B11" s="181"/>
      <c r="C11" s="181"/>
      <c r="D11" s="181"/>
      <c r="E11" s="185" t="str">
        <f>IF('ZusStell alle AufstOrte'!E11&gt;0,'ZusStell alle AufstOrte'!E11,"")</f>
        <v/>
      </c>
      <c r="F11" s="185"/>
      <c r="G11" s="185"/>
      <c r="H11" s="185" t="str">
        <f>IF('ZusStell alle AufstOrte'!H11&gt;0,'ZusStell alle AufstOrte'!H11,"")</f>
        <v/>
      </c>
      <c r="I11" s="185"/>
      <c r="J11" s="185"/>
      <c r="K11" s="185"/>
      <c r="L11" s="185"/>
      <c r="M11" s="185"/>
      <c r="N11" s="185"/>
      <c r="O11" s="176"/>
      <c r="P11" s="176"/>
      <c r="Q11" s="176"/>
      <c r="R11" s="176"/>
      <c r="S11" s="176"/>
      <c r="T11" s="176"/>
      <c r="U11" s="176"/>
      <c r="V11" s="176"/>
      <c r="W11" s="176"/>
      <c r="X11" s="176"/>
      <c r="Y11" s="176"/>
      <c r="Z11" s="176"/>
      <c r="AA11" s="176"/>
      <c r="AB11" s="176"/>
      <c r="AC11" s="176"/>
      <c r="AD11" s="223"/>
      <c r="AE11" s="103"/>
      <c r="AF11" s="104"/>
    </row>
    <row r="12" spans="1:32" ht="12" customHeight="1" x14ac:dyDescent="0.2">
      <c r="A12" s="174"/>
      <c r="B12" s="181"/>
      <c r="C12" s="181"/>
      <c r="D12" s="181"/>
      <c r="E12" s="231" t="s">
        <v>7</v>
      </c>
      <c r="F12" s="231"/>
      <c r="G12" s="231"/>
      <c r="H12" s="231" t="s">
        <v>8</v>
      </c>
      <c r="I12" s="231"/>
      <c r="J12" s="231"/>
      <c r="K12" s="231"/>
      <c r="L12" s="231"/>
      <c r="M12" s="231"/>
      <c r="N12" s="231"/>
      <c r="O12" s="176"/>
      <c r="P12" s="176"/>
      <c r="Q12" s="176"/>
      <c r="R12" s="176"/>
      <c r="S12" s="176"/>
      <c r="T12" s="176"/>
      <c r="U12" s="176"/>
      <c r="V12" s="176"/>
      <c r="W12" s="176"/>
      <c r="X12" s="176"/>
      <c r="Y12" s="176"/>
      <c r="Z12" s="176"/>
      <c r="AA12" s="176"/>
      <c r="AB12" s="176"/>
      <c r="AC12" s="176"/>
      <c r="AD12" s="223"/>
      <c r="AE12" s="103"/>
      <c r="AF12" s="104"/>
    </row>
    <row r="13" spans="1:32" ht="24" customHeight="1" x14ac:dyDescent="0.2">
      <c r="A13" s="174"/>
      <c r="B13" s="157" t="s">
        <v>35</v>
      </c>
      <c r="C13" s="157"/>
      <c r="D13" s="157"/>
      <c r="E13" s="185" t="str">
        <f>IF(INDEX('ZusStell alle AufstOrte'!D:D,20)&gt;0,INDEX('ZusStell alle AufstOrte'!D:D,20),"")</f>
        <v/>
      </c>
      <c r="F13" s="185"/>
      <c r="G13" s="185"/>
      <c r="H13" s="185" t="str">
        <f>IF(INDEX('ZusStell alle AufstOrte'!F:F,20)&gt;0,INDEX('ZusStell alle AufstOrte'!F:F,20),"")</f>
        <v/>
      </c>
      <c r="I13" s="185"/>
      <c r="J13" s="185"/>
      <c r="K13" s="185"/>
      <c r="L13" s="185"/>
      <c r="M13" s="185"/>
      <c r="N13" s="185"/>
      <c r="O13" s="176"/>
      <c r="P13" s="78"/>
      <c r="Q13" s="78"/>
      <c r="R13" s="78"/>
      <c r="S13" s="78"/>
      <c r="T13" s="78"/>
      <c r="U13" s="78"/>
      <c r="V13" s="78"/>
      <c r="W13" s="78"/>
      <c r="X13" s="78"/>
      <c r="Y13" s="78"/>
      <c r="Z13" s="78"/>
      <c r="AA13" s="78"/>
      <c r="AB13" s="78"/>
      <c r="AC13" s="78"/>
      <c r="AD13" s="223"/>
      <c r="AE13" s="103"/>
      <c r="AF13" s="104"/>
    </row>
    <row r="14" spans="1:32" ht="12" customHeight="1" x14ac:dyDescent="0.2">
      <c r="A14" s="174"/>
      <c r="B14" s="181"/>
      <c r="C14" s="181"/>
      <c r="D14" s="181"/>
      <c r="E14" s="231" t="s">
        <v>36</v>
      </c>
      <c r="F14" s="231"/>
      <c r="G14" s="231"/>
      <c r="H14" s="231" t="s">
        <v>37</v>
      </c>
      <c r="I14" s="231"/>
      <c r="J14" s="231"/>
      <c r="K14" s="231"/>
      <c r="L14" s="231"/>
      <c r="M14" s="231"/>
      <c r="N14" s="231"/>
      <c r="O14" s="176"/>
      <c r="P14" s="176"/>
      <c r="Q14" s="176"/>
      <c r="R14" s="176"/>
      <c r="S14" s="176"/>
      <c r="T14" s="176"/>
      <c r="U14" s="176"/>
      <c r="V14" s="176"/>
      <c r="W14" s="176"/>
      <c r="X14" s="176"/>
      <c r="Y14" s="176"/>
      <c r="Z14" s="176"/>
      <c r="AA14" s="176"/>
      <c r="AB14" s="176"/>
      <c r="AC14" s="176"/>
      <c r="AD14" s="223"/>
      <c r="AE14" s="103"/>
      <c r="AF14" s="104"/>
    </row>
    <row r="15" spans="1:32" ht="18.75" customHeight="1" x14ac:dyDescent="0.2">
      <c r="A15" s="174"/>
      <c r="B15" s="154" t="s">
        <v>9</v>
      </c>
      <c r="C15" s="154"/>
      <c r="D15" s="154"/>
      <c r="E15" s="154" t="s">
        <v>66</v>
      </c>
      <c r="F15" s="154"/>
      <c r="G15" s="154"/>
      <c r="H15" s="154"/>
      <c r="I15" s="154"/>
      <c r="J15" s="154"/>
      <c r="K15" s="154"/>
      <c r="L15" s="154"/>
      <c r="M15" s="154"/>
      <c r="N15" s="154"/>
      <c r="O15" s="176"/>
      <c r="P15" s="176"/>
      <c r="Q15" s="176"/>
      <c r="R15" s="176"/>
      <c r="S15" s="176"/>
      <c r="T15" s="176"/>
      <c r="U15" s="176"/>
      <c r="V15" s="176"/>
      <c r="W15" s="176"/>
      <c r="X15" s="176"/>
      <c r="Y15" s="176"/>
      <c r="Z15" s="176"/>
      <c r="AA15" s="176"/>
      <c r="AB15" s="176"/>
      <c r="AC15" s="176"/>
      <c r="AD15" s="223"/>
      <c r="AE15" s="103"/>
      <c r="AF15" s="104"/>
    </row>
    <row r="16" spans="1:32" ht="14.25" customHeight="1" x14ac:dyDescent="0.25">
      <c r="A16" s="174"/>
      <c r="B16" s="157" t="s">
        <v>67</v>
      </c>
      <c r="C16" s="157"/>
      <c r="D16" s="157"/>
      <c r="E16" s="157" t="s">
        <v>68</v>
      </c>
      <c r="F16" s="157"/>
      <c r="G16" s="30" t="s">
        <v>69</v>
      </c>
      <c r="H16" s="31">
        <f>'AufstOrt 1'!H16</f>
        <v>7.5</v>
      </c>
      <c r="I16" s="27" t="s">
        <v>70</v>
      </c>
      <c r="J16" s="27"/>
      <c r="K16" s="27"/>
      <c r="L16" s="27" t="s">
        <v>71</v>
      </c>
      <c r="M16" s="171">
        <f>'AufstOrt 1'!M16</f>
        <v>25</v>
      </c>
      <c r="N16" s="171"/>
      <c r="O16" s="176"/>
      <c r="P16" s="176"/>
      <c r="Q16" s="176"/>
      <c r="R16" s="176"/>
      <c r="S16" s="176"/>
      <c r="T16" s="176"/>
      <c r="U16" s="176"/>
      <c r="V16" s="176"/>
      <c r="W16" s="176"/>
      <c r="X16" s="176"/>
      <c r="Y16" s="176"/>
      <c r="Z16" s="176"/>
      <c r="AA16" s="176"/>
      <c r="AB16" s="176"/>
      <c r="AC16" s="176"/>
      <c r="AD16" s="223"/>
      <c r="AE16" s="103"/>
      <c r="AF16" s="104"/>
    </row>
    <row r="17" spans="1:39" ht="12.6" customHeight="1" x14ac:dyDescent="0.2">
      <c r="A17" s="174"/>
      <c r="B17" s="160" t="s">
        <v>10</v>
      </c>
      <c r="C17" s="160"/>
      <c r="D17" s="160"/>
      <c r="E17" s="161" t="s">
        <v>100</v>
      </c>
      <c r="F17" s="161"/>
      <c r="G17" s="161"/>
      <c r="H17" s="161"/>
      <c r="I17" s="161"/>
      <c r="J17" s="161"/>
      <c r="K17" s="161"/>
      <c r="L17" s="161"/>
      <c r="M17" s="161"/>
      <c r="N17" s="161"/>
      <c r="O17" s="176"/>
      <c r="P17" s="176"/>
      <c r="Q17" s="176"/>
      <c r="R17" s="176"/>
      <c r="S17" s="176"/>
      <c r="T17" s="176"/>
      <c r="U17" s="176"/>
      <c r="V17" s="176"/>
      <c r="W17" s="176"/>
      <c r="X17" s="176"/>
      <c r="Y17" s="176"/>
      <c r="Z17" s="176"/>
      <c r="AA17" s="176"/>
      <c r="AB17" s="176"/>
      <c r="AC17" s="176"/>
      <c r="AD17" s="223"/>
      <c r="AE17" s="103"/>
      <c r="AF17" s="104"/>
    </row>
    <row r="18" spans="1:39" ht="12.6" customHeight="1" x14ac:dyDescent="0.15">
      <c r="A18" s="175"/>
      <c r="B18" s="32" t="s">
        <v>11</v>
      </c>
      <c r="C18" s="32">
        <v>1</v>
      </c>
      <c r="D18" s="33">
        <v>2</v>
      </c>
      <c r="E18" s="32">
        <v>3</v>
      </c>
      <c r="F18" s="33">
        <v>4</v>
      </c>
      <c r="G18" s="32">
        <v>5</v>
      </c>
      <c r="H18" s="33">
        <v>6</v>
      </c>
      <c r="I18" s="239">
        <v>7</v>
      </c>
      <c r="J18" s="239"/>
      <c r="K18" s="33">
        <v>8</v>
      </c>
      <c r="L18" s="232">
        <v>9</v>
      </c>
      <c r="M18" s="232"/>
      <c r="N18" s="232"/>
      <c r="O18" s="179"/>
      <c r="P18" s="176"/>
      <c r="Q18" s="176"/>
      <c r="R18" s="176"/>
      <c r="S18" s="176"/>
      <c r="T18" s="176"/>
      <c r="U18" s="176"/>
      <c r="V18" s="176"/>
      <c r="W18" s="176"/>
      <c r="X18" s="176"/>
      <c r="Y18" s="176"/>
      <c r="Z18" s="176"/>
      <c r="AA18" s="176"/>
      <c r="AB18" s="176"/>
      <c r="AC18" s="176"/>
      <c r="AD18" s="223"/>
      <c r="AE18" s="103"/>
      <c r="AF18" s="104"/>
    </row>
    <row r="19" spans="1:39" ht="12" customHeight="1" x14ac:dyDescent="0.2">
      <c r="A19" s="175"/>
      <c r="B19" s="162"/>
      <c r="C19" s="168" t="s">
        <v>12</v>
      </c>
      <c r="D19" s="34" t="s">
        <v>12</v>
      </c>
      <c r="E19" s="236" t="s">
        <v>13</v>
      </c>
      <c r="F19" s="34" t="s">
        <v>14</v>
      </c>
      <c r="G19" s="182" t="s">
        <v>15</v>
      </c>
      <c r="H19" s="34" t="s">
        <v>61</v>
      </c>
      <c r="I19" s="243" t="s">
        <v>72</v>
      </c>
      <c r="J19" s="168"/>
      <c r="K19" s="34" t="s">
        <v>16</v>
      </c>
      <c r="L19" s="165" t="s">
        <v>17</v>
      </c>
      <c r="M19" s="166"/>
      <c r="N19" s="167"/>
      <c r="O19" s="176"/>
      <c r="P19" s="199" t="s">
        <v>12</v>
      </c>
      <c r="Q19" s="165" t="s">
        <v>12</v>
      </c>
      <c r="R19" s="166"/>
      <c r="S19" s="167"/>
      <c r="T19" s="199" t="s">
        <v>13</v>
      </c>
      <c r="U19" s="34" t="s">
        <v>14</v>
      </c>
      <c r="V19" s="211" t="s">
        <v>15</v>
      </c>
      <c r="W19" s="182"/>
      <c r="X19" s="212"/>
      <c r="Y19" s="165" t="s">
        <v>61</v>
      </c>
      <c r="Z19" s="166"/>
      <c r="AA19" s="167"/>
      <c r="AB19" s="34" t="s">
        <v>72</v>
      </c>
      <c r="AC19" s="79" t="s">
        <v>72</v>
      </c>
      <c r="AD19" s="223"/>
      <c r="AE19" s="103"/>
      <c r="AF19" s="104"/>
    </row>
    <row r="20" spans="1:39" ht="12" customHeight="1" x14ac:dyDescent="0.2">
      <c r="A20" s="175"/>
      <c r="B20" s="163"/>
      <c r="C20" s="169"/>
      <c r="D20" s="35" t="s">
        <v>18</v>
      </c>
      <c r="E20" s="237"/>
      <c r="F20" s="36" t="s">
        <v>19</v>
      </c>
      <c r="G20" s="183"/>
      <c r="H20" s="36" t="s">
        <v>62</v>
      </c>
      <c r="I20" s="244"/>
      <c r="J20" s="169"/>
      <c r="K20" s="36" t="s">
        <v>20</v>
      </c>
      <c r="L20" s="195" t="s">
        <v>21</v>
      </c>
      <c r="M20" s="196"/>
      <c r="N20" s="197"/>
      <c r="O20" s="176"/>
      <c r="P20" s="200"/>
      <c r="Q20" s="225" t="s">
        <v>18</v>
      </c>
      <c r="R20" s="226"/>
      <c r="S20" s="227"/>
      <c r="T20" s="200"/>
      <c r="U20" s="36" t="s">
        <v>19</v>
      </c>
      <c r="V20" s="213"/>
      <c r="W20" s="183"/>
      <c r="X20" s="214"/>
      <c r="Y20" s="195" t="s">
        <v>62</v>
      </c>
      <c r="Z20" s="196"/>
      <c r="AA20" s="197"/>
      <c r="AB20" s="36"/>
      <c r="AC20" s="80" t="s">
        <v>101</v>
      </c>
      <c r="AD20" s="223"/>
      <c r="AE20" s="103"/>
      <c r="AF20" s="104"/>
    </row>
    <row r="21" spans="1:39" ht="12" customHeight="1" x14ac:dyDescent="0.2">
      <c r="A21" s="175"/>
      <c r="B21" s="163"/>
      <c r="C21" s="169"/>
      <c r="D21" s="36" t="s">
        <v>22</v>
      </c>
      <c r="E21" s="237"/>
      <c r="F21" s="36" t="s">
        <v>23</v>
      </c>
      <c r="G21" s="183"/>
      <c r="H21" s="37" t="s">
        <v>64</v>
      </c>
      <c r="I21" s="244"/>
      <c r="J21" s="169"/>
      <c r="K21" s="38">
        <f>H16</f>
        <v>7.5</v>
      </c>
      <c r="L21" s="195"/>
      <c r="M21" s="196"/>
      <c r="N21" s="197"/>
      <c r="O21" s="176"/>
      <c r="P21" s="200"/>
      <c r="Q21" s="195" t="s">
        <v>22</v>
      </c>
      <c r="R21" s="196"/>
      <c r="S21" s="197"/>
      <c r="T21" s="200"/>
      <c r="U21" s="36" t="s">
        <v>23</v>
      </c>
      <c r="V21" s="213"/>
      <c r="W21" s="183"/>
      <c r="X21" s="214"/>
      <c r="Y21" s="220" t="s">
        <v>64</v>
      </c>
      <c r="Z21" s="221"/>
      <c r="AA21" s="222"/>
      <c r="AB21" s="36"/>
      <c r="AC21" s="80" t="s">
        <v>102</v>
      </c>
      <c r="AD21" s="223"/>
      <c r="AE21" s="103"/>
      <c r="AF21" s="104"/>
    </row>
    <row r="22" spans="1:39" ht="12" customHeight="1" x14ac:dyDescent="0.2">
      <c r="A22" s="175"/>
      <c r="B22" s="164"/>
      <c r="C22" s="170"/>
      <c r="D22" s="39" t="s">
        <v>24</v>
      </c>
      <c r="E22" s="238"/>
      <c r="F22" s="39" t="s">
        <v>25</v>
      </c>
      <c r="G22" s="184"/>
      <c r="H22" s="40" t="s">
        <v>63</v>
      </c>
      <c r="I22" s="245"/>
      <c r="J22" s="170"/>
      <c r="K22" s="41">
        <f>M16</f>
        <v>25</v>
      </c>
      <c r="L22" s="203" t="s">
        <v>26</v>
      </c>
      <c r="M22" s="204"/>
      <c r="N22" s="205"/>
      <c r="O22" s="176"/>
      <c r="P22" s="201"/>
      <c r="Q22" s="217" t="s">
        <v>24</v>
      </c>
      <c r="R22" s="218"/>
      <c r="S22" s="219"/>
      <c r="T22" s="201"/>
      <c r="U22" s="39" t="s">
        <v>25</v>
      </c>
      <c r="V22" s="215"/>
      <c r="W22" s="184"/>
      <c r="X22" s="216"/>
      <c r="Y22" s="203" t="s">
        <v>63</v>
      </c>
      <c r="Z22" s="204"/>
      <c r="AA22" s="205"/>
      <c r="AB22" s="39"/>
      <c r="AC22" s="81" t="s">
        <v>104</v>
      </c>
      <c r="AD22" s="223"/>
      <c r="AE22" s="103"/>
      <c r="AF22" s="106"/>
      <c r="AG22" s="107"/>
      <c r="AH22" s="107"/>
      <c r="AI22" s="107"/>
      <c r="AJ22" s="107"/>
      <c r="AK22" s="107"/>
      <c r="AL22" s="107"/>
    </row>
    <row r="23" spans="1:39" ht="12" customHeight="1" x14ac:dyDescent="0.2">
      <c r="A23" s="175"/>
      <c r="B23" s="42" t="s">
        <v>27</v>
      </c>
      <c r="C23" s="43" t="s">
        <v>88</v>
      </c>
      <c r="D23" s="43"/>
      <c r="E23" s="172" t="s">
        <v>81</v>
      </c>
      <c r="F23" s="172"/>
      <c r="G23" s="43"/>
      <c r="H23" s="43"/>
      <c r="I23" s="43" t="s">
        <v>30</v>
      </c>
      <c r="J23" s="43" t="s">
        <v>60</v>
      </c>
      <c r="K23" s="43" t="s">
        <v>31</v>
      </c>
      <c r="L23" s="186" t="s">
        <v>30</v>
      </c>
      <c r="M23" s="186"/>
      <c r="N23" s="43" t="s">
        <v>60</v>
      </c>
      <c r="O23" s="179"/>
      <c r="P23" s="82" t="s">
        <v>88</v>
      </c>
      <c r="Q23" s="206" t="s">
        <v>28</v>
      </c>
      <c r="R23" s="207"/>
      <c r="S23" s="208"/>
      <c r="T23" s="209" t="s">
        <v>81</v>
      </c>
      <c r="U23" s="210"/>
      <c r="V23" s="206" t="s">
        <v>29</v>
      </c>
      <c r="W23" s="207"/>
      <c r="X23" s="208"/>
      <c r="Y23" s="206" t="s">
        <v>29</v>
      </c>
      <c r="Z23" s="207"/>
      <c r="AA23" s="208"/>
      <c r="AB23" s="82" t="s">
        <v>103</v>
      </c>
      <c r="AC23" s="83" t="s">
        <v>30</v>
      </c>
      <c r="AD23" s="223"/>
      <c r="AE23" s="103"/>
      <c r="AF23" s="106"/>
      <c r="AG23" s="107"/>
      <c r="AH23" s="107"/>
      <c r="AI23" s="107"/>
      <c r="AJ23" s="107"/>
      <c r="AK23" s="107"/>
      <c r="AL23" s="107"/>
      <c r="AM23" s="107"/>
    </row>
    <row r="24" spans="1:39" ht="22.5" customHeight="1" x14ac:dyDescent="0.45">
      <c r="A24" s="175"/>
      <c r="B24" s="57">
        <v>1</v>
      </c>
      <c r="C24" s="44" t="str">
        <f t="shared" ref="C24:H30" si="0">IF(OR(AF24="",AF24=0),"",AF24)</f>
        <v/>
      </c>
      <c r="D24" s="45" t="str">
        <f t="shared" si="0"/>
        <v/>
      </c>
      <c r="E24" s="151" t="str">
        <f t="shared" si="0"/>
        <v/>
      </c>
      <c r="F24" s="44" t="str">
        <f t="shared" si="0"/>
        <v/>
      </c>
      <c r="G24" s="115" t="str">
        <f t="shared" si="0"/>
        <v/>
      </c>
      <c r="H24" s="115" t="str">
        <f t="shared" si="0"/>
        <v/>
      </c>
      <c r="I24" s="46" t="str">
        <f t="shared" ref="I24:I30" si="1">IF(AL24="","",ROUNDDOWN(AL24,0))</f>
        <v/>
      </c>
      <c r="J24" s="47" t="s">
        <v>59</v>
      </c>
      <c r="K24" s="48" t="str">
        <f>IF(OR(INDEX(C:C,24)="",INDEX(C:C,24)=0),"",IF(INDEX(D:D,24)="X",M$16,H$16))</f>
        <v/>
      </c>
      <c r="L24" s="49"/>
      <c r="M24" s="50" t="str">
        <f>IF(AND(AF24="",AL24=""),"",IF(AND(AL24&gt;=0,E$9=""),"Name Aufsteller!",IF(AND(AL24&gt;=0,E$13=""),"Aufstellungsort!",IF(AF24=0,"Name Gerät!",IF(AND(AL24&gt;=0,AF24=""),"Name Gerät!",IF(AND(AF24&gt;0,AL24=""),"Betrag, EUR!",IF(K24="","",ROUNDDOWN(I24*K24/100,0))))))))</f>
        <v/>
      </c>
      <c r="N24" s="47" t="s">
        <v>59</v>
      </c>
      <c r="O24" s="180"/>
      <c r="Q24" s="51" t="s">
        <v>95</v>
      </c>
      <c r="S24" s="51" t="s">
        <v>95</v>
      </c>
      <c r="T24" s="90"/>
      <c r="U24" s="91"/>
      <c r="V24" s="51" t="s">
        <v>95</v>
      </c>
      <c r="W24" s="113"/>
      <c r="X24" s="51" t="s">
        <v>95</v>
      </c>
      <c r="Y24" s="51" t="s">
        <v>95</v>
      </c>
      <c r="Z24" s="113"/>
      <c r="AA24" s="51" t="s">
        <v>95</v>
      </c>
      <c r="AB24" s="19"/>
      <c r="AC24" s="25" t="str">
        <f t="shared" ref="AC24:AC30" si="2">IF(AND(AF24="",AL24=""),"",IF(AND(AL24&gt;=0,E$9=""),"Name Aufsteller!",IF(AND(AL24&gt;=0,E$13=""),"Aufstellungsort!",IF(AF24=0,"Name Gerät!",IF(AND(AL24&gt;=0,AF24=""),"Name Gerät!",IF(AND(AF24&gt;0,AL24=""),"Betrag, EUR!",I24))))))</f>
        <v/>
      </c>
      <c r="AD24" s="224"/>
      <c r="AE24" s="103" t="str">
        <f t="shared" ref="AE24:AE30" si="3">M24</f>
        <v/>
      </c>
      <c r="AF24" s="104" t="str">
        <f>IF(INDEX(P:P,24)="","",INDEX(P:P,24))</f>
        <v/>
      </c>
      <c r="AG24" s="105" t="str">
        <f>IF(INDEX(R:R,24)="","",INDEX(R:R,24))</f>
        <v/>
      </c>
      <c r="AH24" s="105" t="str">
        <f>IF(INDEX(T:T,24)="","",INDEX(T:T,24))</f>
        <v/>
      </c>
      <c r="AI24" s="105" t="str">
        <f>IF(INDEX(U:U,24)="","",INDEX(U:U,24))</f>
        <v/>
      </c>
      <c r="AJ24" s="105" t="str">
        <f>IF(INDEX(W:W,24)="","",INDEX(W:W,24))</f>
        <v/>
      </c>
      <c r="AK24" s="105" t="str">
        <f>IF(INDEX(Z:Z,24)="","",INDEX(Z:Z,24))</f>
        <v/>
      </c>
      <c r="AL24" s="105" t="str">
        <f>IF(INDEX(AB:AB,24)="","",INDEX(AB:AB,24))</f>
        <v/>
      </c>
    </row>
    <row r="25" spans="1:39" ht="22.5" customHeight="1" x14ac:dyDescent="0.45">
      <c r="A25" s="175"/>
      <c r="B25" s="57">
        <v>2</v>
      </c>
      <c r="C25" s="44" t="str">
        <f t="shared" si="0"/>
        <v/>
      </c>
      <c r="D25" s="45" t="str">
        <f t="shared" si="0"/>
        <v/>
      </c>
      <c r="E25" s="151" t="str">
        <f t="shared" si="0"/>
        <v/>
      </c>
      <c r="F25" s="44" t="str">
        <f t="shared" si="0"/>
        <v/>
      </c>
      <c r="G25" s="115" t="str">
        <f t="shared" si="0"/>
        <v/>
      </c>
      <c r="H25" s="115" t="str">
        <f t="shared" si="0"/>
        <v/>
      </c>
      <c r="I25" s="46" t="str">
        <f t="shared" si="1"/>
        <v/>
      </c>
      <c r="J25" s="47" t="s">
        <v>59</v>
      </c>
      <c r="K25" s="48" t="str">
        <f>IF(OR(INDEX(C:C,25)="",INDEX(C:C,25)=0),"",IF(INDEX(D:D,25)="X",M$16,H$16))</f>
        <v/>
      </c>
      <c r="L25" s="49"/>
      <c r="M25" s="50" t="str">
        <f t="shared" ref="M25:M30" si="4">IF(AND(AF25="",AL25=""),"",IF(AND(AL25&gt;=0,E$9=""),"Name Aufsteller!",IF(AND(AL25&gt;=0,E$13=""),"Aufstellungsort!",IF(AF25=0,"Name Gerät!",IF(AND(AL25&gt;=0,AF25=""),"Name Gerät!",IF(AND(AF25&gt;0,AL25=""),"Betrag, EUR!",IF(K25="","",ROUNDDOWN(I25*K25/100,0))))))))</f>
        <v/>
      </c>
      <c r="N25" s="47" t="s">
        <v>59</v>
      </c>
      <c r="O25" s="180"/>
      <c r="Q25" s="51" t="s">
        <v>95</v>
      </c>
      <c r="S25" s="51" t="s">
        <v>95</v>
      </c>
      <c r="T25" s="90"/>
      <c r="V25" s="51" t="s">
        <v>95</v>
      </c>
      <c r="W25" s="113"/>
      <c r="X25" s="51" t="s">
        <v>95</v>
      </c>
      <c r="Y25" s="51" t="s">
        <v>95</v>
      </c>
      <c r="Z25" s="113"/>
      <c r="AA25" s="51" t="s">
        <v>95</v>
      </c>
      <c r="AB25" s="19"/>
      <c r="AC25" s="25" t="str">
        <f t="shared" si="2"/>
        <v/>
      </c>
      <c r="AD25" s="224"/>
      <c r="AE25" s="103" t="str">
        <f t="shared" si="3"/>
        <v/>
      </c>
      <c r="AF25" s="104" t="str">
        <f>IF(INDEX(P:P,25)="","",INDEX(P:P,25))</f>
        <v/>
      </c>
      <c r="AG25" s="105" t="str">
        <f>IF(INDEX(R:R,25)="","",INDEX(R:R,25))</f>
        <v/>
      </c>
      <c r="AH25" s="105" t="str">
        <f>IF(INDEX(T:T,25)="","",INDEX(T:T,25))</f>
        <v/>
      </c>
      <c r="AI25" s="105" t="str">
        <f>IF(INDEX(U:U,25)="","",INDEX(U:U,25))</f>
        <v/>
      </c>
      <c r="AJ25" s="105" t="str">
        <f>IF(INDEX(W:W,25)="","",INDEX(W:W,25))</f>
        <v/>
      </c>
      <c r="AK25" s="105" t="str">
        <f>IF(INDEX(Z:Z,25)="","",INDEX(Z:Z,25))</f>
        <v/>
      </c>
      <c r="AL25" s="105" t="str">
        <f>IF(INDEX(AB:AB,25)="","",INDEX(AB:AB,25))</f>
        <v/>
      </c>
    </row>
    <row r="26" spans="1:39" ht="22.5" customHeight="1" x14ac:dyDescent="0.45">
      <c r="A26" s="175"/>
      <c r="B26" s="57">
        <v>3</v>
      </c>
      <c r="C26" s="44" t="str">
        <f t="shared" si="0"/>
        <v/>
      </c>
      <c r="D26" s="45" t="str">
        <f t="shared" si="0"/>
        <v/>
      </c>
      <c r="E26" s="151" t="str">
        <f t="shared" si="0"/>
        <v/>
      </c>
      <c r="F26" s="44" t="str">
        <f t="shared" si="0"/>
        <v/>
      </c>
      <c r="G26" s="115" t="str">
        <f t="shared" si="0"/>
        <v/>
      </c>
      <c r="H26" s="115" t="str">
        <f t="shared" si="0"/>
        <v/>
      </c>
      <c r="I26" s="46" t="str">
        <f t="shared" si="1"/>
        <v/>
      </c>
      <c r="J26" s="47" t="s">
        <v>59</v>
      </c>
      <c r="K26" s="48" t="str">
        <f>IF(OR(INDEX(C:C,26)="",INDEX(C:C,26)=0),"",IF(INDEX(D:D,26)="X",M$16,H$16))</f>
        <v/>
      </c>
      <c r="L26" s="49"/>
      <c r="M26" s="50" t="str">
        <f t="shared" si="4"/>
        <v/>
      </c>
      <c r="N26" s="47" t="s">
        <v>59</v>
      </c>
      <c r="O26" s="180"/>
      <c r="Q26" s="51" t="s">
        <v>95</v>
      </c>
      <c r="S26" s="51" t="s">
        <v>95</v>
      </c>
      <c r="T26" s="90"/>
      <c r="U26" s="21"/>
      <c r="V26" s="51" t="s">
        <v>95</v>
      </c>
      <c r="W26" s="113"/>
      <c r="X26" s="51" t="s">
        <v>95</v>
      </c>
      <c r="Y26" s="51" t="s">
        <v>95</v>
      </c>
      <c r="Z26" s="113"/>
      <c r="AA26" s="51" t="s">
        <v>95</v>
      </c>
      <c r="AB26" s="19"/>
      <c r="AC26" s="25" t="str">
        <f t="shared" si="2"/>
        <v/>
      </c>
      <c r="AD26" s="224"/>
      <c r="AE26" s="103" t="str">
        <f t="shared" si="3"/>
        <v/>
      </c>
      <c r="AF26" s="104" t="str">
        <f>IF(INDEX(P:P,26)="","",INDEX(P:P,26))</f>
        <v/>
      </c>
      <c r="AG26" s="105" t="str">
        <f>IF(INDEX(R:R,26)="","",INDEX(R:R,26))</f>
        <v/>
      </c>
      <c r="AH26" s="105" t="str">
        <f>IF(INDEX(T:T,26)="","",INDEX(T:T,26))</f>
        <v/>
      </c>
      <c r="AI26" s="105" t="str">
        <f>IF(INDEX(U:U,26)="","",INDEX(U:U,26))</f>
        <v/>
      </c>
      <c r="AJ26" s="105" t="str">
        <f>IF(INDEX(W:W,26)="","",INDEX(W:W,26))</f>
        <v/>
      </c>
      <c r="AK26" s="105" t="str">
        <f>IF(INDEX(Z:Z,26)="","",INDEX(Z:Z,26))</f>
        <v/>
      </c>
      <c r="AL26" s="105" t="str">
        <f>IF(INDEX(AB:AB,26)="","",INDEX(AB:AB,26))</f>
        <v/>
      </c>
    </row>
    <row r="27" spans="1:39" ht="22.5" customHeight="1" x14ac:dyDescent="0.45">
      <c r="A27" s="175"/>
      <c r="B27" s="57">
        <v>4</v>
      </c>
      <c r="C27" s="44" t="str">
        <f t="shared" si="0"/>
        <v/>
      </c>
      <c r="D27" s="45" t="str">
        <f t="shared" si="0"/>
        <v/>
      </c>
      <c r="E27" s="151" t="str">
        <f t="shared" si="0"/>
        <v/>
      </c>
      <c r="F27" s="44" t="str">
        <f t="shared" si="0"/>
        <v/>
      </c>
      <c r="G27" s="115" t="str">
        <f t="shared" si="0"/>
        <v/>
      </c>
      <c r="H27" s="115" t="str">
        <f t="shared" si="0"/>
        <v/>
      </c>
      <c r="I27" s="46" t="str">
        <f t="shared" si="1"/>
        <v/>
      </c>
      <c r="J27" s="47" t="s">
        <v>59</v>
      </c>
      <c r="K27" s="48" t="str">
        <f>IF(OR(INDEX(C:C,27)="",INDEX(C:C,27)=0),"",IF(INDEX(D:D,27)="X",M$16,H$16))</f>
        <v/>
      </c>
      <c r="L27" s="49"/>
      <c r="M27" s="50" t="str">
        <f t="shared" si="4"/>
        <v/>
      </c>
      <c r="N27" s="47" t="s">
        <v>59</v>
      </c>
      <c r="O27" s="180"/>
      <c r="Q27" s="51" t="s">
        <v>95</v>
      </c>
      <c r="S27" s="51" t="s">
        <v>95</v>
      </c>
      <c r="T27" s="90"/>
      <c r="V27" s="51" t="s">
        <v>95</v>
      </c>
      <c r="W27" s="113"/>
      <c r="X27" s="51" t="s">
        <v>95</v>
      </c>
      <c r="Y27" s="51" t="s">
        <v>95</v>
      </c>
      <c r="Z27" s="113"/>
      <c r="AA27" s="51" t="s">
        <v>95</v>
      </c>
      <c r="AB27" s="19"/>
      <c r="AC27" s="25" t="str">
        <f t="shared" si="2"/>
        <v/>
      </c>
      <c r="AD27" s="224"/>
      <c r="AE27" s="103" t="str">
        <f t="shared" si="3"/>
        <v/>
      </c>
      <c r="AF27" s="104" t="str">
        <f>IF(INDEX(P:P,27)="","",INDEX(P:P,27))</f>
        <v/>
      </c>
      <c r="AG27" s="105" t="str">
        <f>IF(INDEX(R:R,27)="","",INDEX(R:R,27))</f>
        <v/>
      </c>
      <c r="AH27" s="105" t="str">
        <f>IF(INDEX(T:T,27)="","",INDEX(T:T,27))</f>
        <v/>
      </c>
      <c r="AI27" s="105" t="str">
        <f>IF(INDEX(U:U,27)="","",INDEX(U:U,27))</f>
        <v/>
      </c>
      <c r="AJ27" s="105" t="str">
        <f>IF(INDEX(W:W,27)="","",INDEX(W:W,27))</f>
        <v/>
      </c>
      <c r="AK27" s="105" t="str">
        <f>IF(INDEX(Z:Z,27)="","",INDEX(Z:Z,27))</f>
        <v/>
      </c>
      <c r="AL27" s="105" t="str">
        <f>IF(INDEX(AB:AB,27)="","",INDEX(AB:AB,27))</f>
        <v/>
      </c>
    </row>
    <row r="28" spans="1:39" ht="22.5" customHeight="1" x14ac:dyDescent="0.45">
      <c r="A28" s="175"/>
      <c r="B28" s="57">
        <v>5</v>
      </c>
      <c r="C28" s="44" t="str">
        <f t="shared" si="0"/>
        <v/>
      </c>
      <c r="D28" s="45" t="str">
        <f t="shared" si="0"/>
        <v/>
      </c>
      <c r="E28" s="151" t="str">
        <f t="shared" si="0"/>
        <v/>
      </c>
      <c r="F28" s="44" t="str">
        <f t="shared" si="0"/>
        <v/>
      </c>
      <c r="G28" s="115" t="str">
        <f t="shared" si="0"/>
        <v/>
      </c>
      <c r="H28" s="115" t="str">
        <f t="shared" si="0"/>
        <v/>
      </c>
      <c r="I28" s="46" t="str">
        <f t="shared" si="1"/>
        <v/>
      </c>
      <c r="J28" s="47" t="s">
        <v>59</v>
      </c>
      <c r="K28" s="48" t="str">
        <f>IF(OR(INDEX(C:C,28)="",INDEX(C:C,28)=0),"",IF(INDEX(D:D,28)="X",M$16,H$16))</f>
        <v/>
      </c>
      <c r="L28" s="49"/>
      <c r="M28" s="50" t="str">
        <f t="shared" si="4"/>
        <v/>
      </c>
      <c r="N28" s="47" t="s">
        <v>59</v>
      </c>
      <c r="O28" s="180"/>
      <c r="Q28" s="51" t="s">
        <v>95</v>
      </c>
      <c r="S28" s="51" t="s">
        <v>95</v>
      </c>
      <c r="T28" s="90"/>
      <c r="V28" s="51" t="s">
        <v>95</v>
      </c>
      <c r="W28" s="113"/>
      <c r="X28" s="51" t="s">
        <v>95</v>
      </c>
      <c r="Y28" s="51" t="s">
        <v>95</v>
      </c>
      <c r="Z28" s="113"/>
      <c r="AA28" s="51" t="s">
        <v>95</v>
      </c>
      <c r="AB28" s="19"/>
      <c r="AC28" s="25" t="str">
        <f t="shared" si="2"/>
        <v/>
      </c>
      <c r="AD28" s="224"/>
      <c r="AE28" s="103" t="str">
        <f t="shared" si="3"/>
        <v/>
      </c>
      <c r="AF28" s="104" t="str">
        <f>IF(INDEX(P:P,28)="","",INDEX(P:P,28))</f>
        <v/>
      </c>
      <c r="AG28" s="105" t="str">
        <f>IF(INDEX(R:R,28)="","",INDEX(R:R,28))</f>
        <v/>
      </c>
      <c r="AH28" s="105" t="str">
        <f>IF(INDEX(T:T,28)="","",INDEX(T:T,28))</f>
        <v/>
      </c>
      <c r="AI28" s="105" t="str">
        <f>IF(INDEX(U:U,28)="","",INDEX(U:U,28))</f>
        <v/>
      </c>
      <c r="AJ28" s="105" t="str">
        <f>IF(INDEX(W:W,28)="","",INDEX(W:W,28))</f>
        <v/>
      </c>
      <c r="AK28" s="105" t="str">
        <f>IF(INDEX(Z:Z,28)="","",INDEX(Z:Z,28))</f>
        <v/>
      </c>
      <c r="AL28" s="105" t="str">
        <f>IF(INDEX(AB:AB,28)="","",INDEX(AB:AB,28))</f>
        <v/>
      </c>
    </row>
    <row r="29" spans="1:39" ht="22.5" customHeight="1" x14ac:dyDescent="0.45">
      <c r="A29" s="175"/>
      <c r="B29" s="57">
        <v>6</v>
      </c>
      <c r="C29" s="44" t="str">
        <f t="shared" si="0"/>
        <v/>
      </c>
      <c r="D29" s="45" t="str">
        <f t="shared" si="0"/>
        <v/>
      </c>
      <c r="E29" s="151" t="str">
        <f t="shared" si="0"/>
        <v/>
      </c>
      <c r="F29" s="44" t="str">
        <f t="shared" si="0"/>
        <v/>
      </c>
      <c r="G29" s="115" t="str">
        <f t="shared" si="0"/>
        <v/>
      </c>
      <c r="H29" s="115" t="str">
        <f t="shared" si="0"/>
        <v/>
      </c>
      <c r="I29" s="46" t="str">
        <f t="shared" si="1"/>
        <v/>
      </c>
      <c r="J29" s="47" t="s">
        <v>59</v>
      </c>
      <c r="K29" s="48" t="str">
        <f>IF(OR(INDEX(C:C,29)="",INDEX(C:C,29)=0),"",IF(INDEX(D:D,29)="X",M$16,H$16))</f>
        <v/>
      </c>
      <c r="L29" s="49"/>
      <c r="M29" s="50" t="str">
        <f t="shared" si="4"/>
        <v/>
      </c>
      <c r="N29" s="47" t="s">
        <v>59</v>
      </c>
      <c r="O29" s="180"/>
      <c r="Q29" s="51" t="s">
        <v>95</v>
      </c>
      <c r="R29" s="21"/>
      <c r="S29" s="51" t="s">
        <v>95</v>
      </c>
      <c r="T29" s="90"/>
      <c r="V29" s="51" t="s">
        <v>95</v>
      </c>
      <c r="W29" s="113"/>
      <c r="X29" s="51" t="s">
        <v>95</v>
      </c>
      <c r="Y29" s="51" t="s">
        <v>95</v>
      </c>
      <c r="Z29" s="113"/>
      <c r="AA29" s="51" t="s">
        <v>95</v>
      </c>
      <c r="AB29" s="19"/>
      <c r="AC29" s="25" t="str">
        <f t="shared" si="2"/>
        <v/>
      </c>
      <c r="AD29" s="224"/>
      <c r="AE29" s="103" t="str">
        <f t="shared" si="3"/>
        <v/>
      </c>
      <c r="AF29" s="104" t="str">
        <f>IF(INDEX(P:P,29)="","",INDEX(P:P,29))</f>
        <v/>
      </c>
      <c r="AG29" s="105" t="str">
        <f>IF(INDEX(R:R,29)="","",INDEX(R:R,29))</f>
        <v/>
      </c>
      <c r="AH29" s="105" t="str">
        <f>IF(INDEX(T:T,29)="","",INDEX(T:T,29))</f>
        <v/>
      </c>
      <c r="AI29" s="105" t="str">
        <f>IF(INDEX(U:U,29)="","",INDEX(U:U,29))</f>
        <v/>
      </c>
      <c r="AJ29" s="105" t="str">
        <f>IF(INDEX(W:W,29)="","",INDEX(W:W,29))</f>
        <v/>
      </c>
      <c r="AK29" s="105" t="str">
        <f>IF(INDEX(Z:Z,29)="","",INDEX(Z:Z,29))</f>
        <v/>
      </c>
      <c r="AL29" s="105" t="str">
        <f>IF(INDEX(AB:AB,29)="","",INDEX(AB:AB,29))</f>
        <v/>
      </c>
    </row>
    <row r="30" spans="1:39" ht="22.5" customHeight="1" thickBot="1" x14ac:dyDescent="0.5">
      <c r="A30" s="175"/>
      <c r="B30" s="57">
        <v>7</v>
      </c>
      <c r="C30" s="44" t="str">
        <f t="shared" si="0"/>
        <v/>
      </c>
      <c r="D30" s="45" t="str">
        <f t="shared" si="0"/>
        <v/>
      </c>
      <c r="E30" s="151" t="str">
        <f t="shared" si="0"/>
        <v/>
      </c>
      <c r="F30" s="44" t="str">
        <f t="shared" si="0"/>
        <v/>
      </c>
      <c r="G30" s="115" t="str">
        <f t="shared" si="0"/>
        <v/>
      </c>
      <c r="H30" s="115" t="str">
        <f t="shared" si="0"/>
        <v/>
      </c>
      <c r="I30" s="46" t="str">
        <f t="shared" si="1"/>
        <v/>
      </c>
      <c r="J30" s="47" t="s">
        <v>59</v>
      </c>
      <c r="K30" s="48" t="str">
        <f>IF(OR(INDEX(C:C,30)="",INDEX(C:C,30)=0),"",IF(INDEX(D:D,30)="X",M$16,H$16))</f>
        <v/>
      </c>
      <c r="L30" s="49"/>
      <c r="M30" s="50" t="str">
        <f t="shared" si="4"/>
        <v/>
      </c>
      <c r="N30" s="47" t="s">
        <v>59</v>
      </c>
      <c r="O30" s="180"/>
      <c r="P30" s="24"/>
      <c r="Q30" s="51" t="s">
        <v>95</v>
      </c>
      <c r="R30" s="24"/>
      <c r="S30" s="51" t="s">
        <v>95</v>
      </c>
      <c r="T30" s="90"/>
      <c r="U30" s="24"/>
      <c r="V30" s="51" t="s">
        <v>95</v>
      </c>
      <c r="W30" s="114"/>
      <c r="X30" s="51" t="s">
        <v>95</v>
      </c>
      <c r="Y30" s="51" t="s">
        <v>95</v>
      </c>
      <c r="Z30" s="114"/>
      <c r="AA30" s="51" t="s">
        <v>95</v>
      </c>
      <c r="AB30" s="19"/>
      <c r="AC30" s="25" t="str">
        <f t="shared" si="2"/>
        <v/>
      </c>
      <c r="AD30" s="224"/>
      <c r="AE30" s="103" t="str">
        <f t="shared" si="3"/>
        <v/>
      </c>
      <c r="AF30" s="104" t="str">
        <f>IF(INDEX(P:P,30)="","",INDEX(P:P,30))</f>
        <v/>
      </c>
      <c r="AG30" s="105" t="str">
        <f>IF(INDEX(R:R,30)="","",INDEX(R:R,30))</f>
        <v/>
      </c>
      <c r="AH30" s="105" t="str">
        <f>IF(INDEX(T:T,30)="","",INDEX(T:T,30))</f>
        <v/>
      </c>
      <c r="AI30" s="105" t="str">
        <f>IF(INDEX(U:U,30)="","",INDEX(U:U,30))</f>
        <v/>
      </c>
      <c r="AJ30" s="105" t="str">
        <f>IF(INDEX(W:W,30)="","",INDEX(W:W,30))</f>
        <v/>
      </c>
      <c r="AK30" s="105" t="str">
        <f>IF(INDEX(Z:Z,30)="","",INDEX(Z:Z,30))</f>
        <v/>
      </c>
      <c r="AL30" s="105" t="str">
        <f>IF(INDEX(AB:AB,30)="","",INDEX(AB:AB,30))</f>
        <v/>
      </c>
    </row>
    <row r="31" spans="1:39" ht="22.5" customHeight="1" thickBot="1" x14ac:dyDescent="0.25">
      <c r="A31" s="175"/>
      <c r="B31" s="55">
        <v>8</v>
      </c>
      <c r="C31" s="158" t="str">
        <f>IF(AND(B$35="",B$67="",B$99=""),"Festzusetzender Steuerbetrag, Summe Spalte 9, Zeilen 1 - 7, bitte Betrag eintragen","Summe Spalte 9, Zeilen 1 - 7, bitte Betrag eintragen")</f>
        <v>Festzusetzender Steuerbetrag, Summe Spalte 9, Zeilen 1 - 7, bitte Betrag eintragen</v>
      </c>
      <c r="D31" s="159"/>
      <c r="E31" s="159"/>
      <c r="F31" s="159"/>
      <c r="G31" s="159"/>
      <c r="H31" s="159"/>
      <c r="I31" s="234" t="str">
        <f>IF(B35="","","Übertrag auf Seite 2")</f>
        <v/>
      </c>
      <c r="J31" s="234"/>
      <c r="K31" s="235"/>
      <c r="L31" s="52"/>
      <c r="M31" s="53" t="str">
        <f>IF(AND(AF24="",AF25="",AF26="",AF27="",AF28="",AF29="",AF30="",B35="",B67="",B99=""),"",SUM(M24:M30))</f>
        <v/>
      </c>
      <c r="N31" s="54" t="s">
        <v>59</v>
      </c>
      <c r="O31" s="179"/>
      <c r="P31" s="192" t="s">
        <v>108</v>
      </c>
      <c r="Q31" s="192"/>
      <c r="R31" s="192"/>
      <c r="S31" s="192"/>
      <c r="T31" s="192"/>
      <c r="U31" s="84"/>
      <c r="V31" s="84"/>
      <c r="W31" s="84"/>
      <c r="X31" s="84"/>
      <c r="Y31" s="84"/>
      <c r="Z31" s="84"/>
      <c r="AA31" s="84"/>
      <c r="AB31" s="84"/>
      <c r="AC31" s="85" t="s">
        <v>105</v>
      </c>
      <c r="AD31" s="223"/>
      <c r="AE31" s="103"/>
      <c r="AF31" s="104"/>
    </row>
    <row r="32" spans="1:39" ht="15" customHeight="1" x14ac:dyDescent="0.2">
      <c r="A32" s="174"/>
      <c r="B32" s="27"/>
      <c r="C32" s="154" t="str">
        <f>IF(AND(B$35="",B$67="",B$99=""),AF32,"")</f>
        <v>Bitte Summe (Spalte 9, Zeile 8) übertragen auf Blatt "Zusammenstellung".</v>
      </c>
      <c r="D32" s="154"/>
      <c r="E32" s="154"/>
      <c r="F32" s="154"/>
      <c r="G32" s="154"/>
      <c r="H32" s="156" t="str">
        <f>IF(AND(B$35="",B$67="",B$99=""),H130,"")</f>
        <v>Unterschrift bitte auf Blatt "Zusammenstellung" Seite 2!</v>
      </c>
      <c r="I32" s="156"/>
      <c r="J32" s="156"/>
      <c r="K32" s="156"/>
      <c r="L32" s="156"/>
      <c r="M32" s="156"/>
      <c r="N32" s="156"/>
      <c r="O32" s="176"/>
      <c r="P32" s="229"/>
      <c r="Q32" s="229"/>
      <c r="R32" s="229"/>
      <c r="S32" s="229"/>
      <c r="T32" s="229"/>
      <c r="U32" s="229"/>
      <c r="V32" s="229"/>
      <c r="W32" s="229"/>
      <c r="X32" s="229"/>
      <c r="Y32" s="229"/>
      <c r="Z32" s="229"/>
      <c r="AA32" s="229"/>
      <c r="AB32" s="229"/>
      <c r="AC32" s="229"/>
      <c r="AD32" s="223"/>
      <c r="AE32" s="103"/>
      <c r="AF32" s="104" t="s">
        <v>84</v>
      </c>
    </row>
    <row r="33" spans="1:32" ht="16.5" customHeight="1" x14ac:dyDescent="0.15">
      <c r="A33" s="174"/>
      <c r="B33" s="233" t="s">
        <v>144</v>
      </c>
      <c r="C33" s="233"/>
      <c r="D33" s="233"/>
      <c r="E33" s="233"/>
      <c r="F33" s="233"/>
      <c r="G33" s="233"/>
      <c r="H33" s="233"/>
      <c r="I33" s="233"/>
      <c r="J33" s="233"/>
      <c r="K33" s="233"/>
      <c r="L33" s="233"/>
      <c r="M33" s="233"/>
      <c r="N33" s="233"/>
      <c r="O33" s="176"/>
      <c r="P33" s="229"/>
      <c r="Q33" s="229"/>
      <c r="R33" s="229"/>
      <c r="S33" s="229"/>
      <c r="T33" s="229"/>
      <c r="U33" s="229"/>
      <c r="V33" s="229"/>
      <c r="W33" s="229"/>
      <c r="X33" s="229"/>
      <c r="Y33" s="229"/>
      <c r="Z33" s="229"/>
      <c r="AA33" s="229"/>
      <c r="AB33" s="229"/>
      <c r="AC33" s="229"/>
      <c r="AD33" s="223"/>
      <c r="AE33" s="103"/>
      <c r="AF33" s="104"/>
    </row>
    <row r="34" spans="1:32" ht="12.75" customHeight="1" x14ac:dyDescent="0.15">
      <c r="A34" s="176"/>
      <c r="B34" s="233" t="s">
        <v>140</v>
      </c>
      <c r="C34" s="233"/>
      <c r="D34" s="233"/>
      <c r="E34" s="233"/>
      <c r="F34" s="233"/>
      <c r="G34" s="233"/>
      <c r="H34" s="233"/>
      <c r="I34" s="233"/>
      <c r="J34" s="233"/>
      <c r="K34" s="233"/>
      <c r="L34" s="233"/>
      <c r="M34" s="233"/>
      <c r="N34" s="233"/>
      <c r="O34" s="176"/>
      <c r="P34" s="229"/>
      <c r="Q34" s="229"/>
      <c r="R34" s="229"/>
      <c r="S34" s="229"/>
      <c r="T34" s="229"/>
      <c r="U34" s="229"/>
      <c r="V34" s="229"/>
      <c r="W34" s="229"/>
      <c r="X34" s="229"/>
      <c r="Y34" s="229"/>
      <c r="Z34" s="229"/>
      <c r="AA34" s="229"/>
      <c r="AB34" s="229"/>
      <c r="AC34" s="229"/>
      <c r="AD34" s="223"/>
      <c r="AE34" s="103"/>
      <c r="AF34" s="104"/>
    </row>
    <row r="35" spans="1:32" ht="24" customHeight="1" x14ac:dyDescent="0.2">
      <c r="A35" s="176"/>
      <c r="B35" s="155" t="str">
        <f>IF(AND(B99="",B67="",AF51="",AF52="",AF53="",AF54="",AF55="",AF56="",AF57="",AF58="",AF59="",AF60="",AF61="",AF62="",AF63="",AF64=""),"","Seite 2")</f>
        <v/>
      </c>
      <c r="C35" s="155"/>
      <c r="D35" s="155"/>
      <c r="E35" s="155"/>
      <c r="F35" s="155"/>
      <c r="G35" s="155"/>
      <c r="H35" s="155"/>
      <c r="I35" s="155"/>
      <c r="J35" s="155"/>
      <c r="K35" s="155"/>
      <c r="L35" s="155"/>
      <c r="M35" s="155"/>
      <c r="N35" s="155"/>
      <c r="O35" s="176"/>
      <c r="P35" s="229"/>
      <c r="Q35" s="229"/>
      <c r="R35" s="229"/>
      <c r="S35" s="229"/>
      <c r="T35" s="229"/>
      <c r="U35" s="229"/>
      <c r="V35" s="229"/>
      <c r="W35" s="229"/>
      <c r="X35" s="229"/>
      <c r="Y35" s="229"/>
      <c r="Z35" s="229"/>
      <c r="AA35" s="229"/>
      <c r="AB35" s="229"/>
      <c r="AC35" s="229"/>
      <c r="AD35" s="223"/>
      <c r="AE35" s="103"/>
      <c r="AF35" s="104"/>
    </row>
    <row r="36" spans="1:32" ht="15.75" customHeight="1" x14ac:dyDescent="0.2">
      <c r="A36" s="176"/>
      <c r="B36" s="157" t="s">
        <v>38</v>
      </c>
      <c r="C36" s="157"/>
      <c r="D36" s="157"/>
      <c r="E36" s="173" t="s">
        <v>96</v>
      </c>
      <c r="F36" s="173"/>
      <c r="G36" s="187" t="str">
        <f>IF(B35="","",G$8)</f>
        <v/>
      </c>
      <c r="H36" s="188"/>
      <c r="I36" s="249" t="s">
        <v>32</v>
      </c>
      <c r="J36" s="249"/>
      <c r="K36" s="187" t="str">
        <f>IF(B35="","",K$8)</f>
        <v/>
      </c>
      <c r="L36" s="188"/>
      <c r="M36" s="191"/>
      <c r="N36" s="191"/>
      <c r="O36" s="176"/>
      <c r="P36" s="229"/>
      <c r="Q36" s="229"/>
      <c r="R36" s="229"/>
      <c r="S36" s="229"/>
      <c r="T36" s="229"/>
      <c r="U36" s="229"/>
      <c r="V36" s="229"/>
      <c r="W36" s="229"/>
      <c r="X36" s="229"/>
      <c r="Y36" s="229"/>
      <c r="Z36" s="229"/>
      <c r="AA36" s="229"/>
      <c r="AB36" s="229"/>
      <c r="AC36" s="229"/>
      <c r="AD36" s="223"/>
      <c r="AE36" s="103"/>
      <c r="AF36" s="104"/>
    </row>
    <row r="37" spans="1:32" ht="15.75" customHeight="1" x14ac:dyDescent="0.2">
      <c r="A37" s="176"/>
      <c r="B37" s="157" t="s">
        <v>33</v>
      </c>
      <c r="C37" s="157"/>
      <c r="D37" s="157"/>
      <c r="E37" s="173"/>
      <c r="F37" s="173"/>
      <c r="G37" s="189"/>
      <c r="H37" s="190"/>
      <c r="I37" s="249"/>
      <c r="J37" s="249"/>
      <c r="K37" s="189"/>
      <c r="L37" s="190"/>
      <c r="M37" s="191"/>
      <c r="N37" s="191"/>
      <c r="O37" s="176"/>
      <c r="P37" s="229"/>
      <c r="Q37" s="229"/>
      <c r="R37" s="229"/>
      <c r="S37" s="229"/>
      <c r="T37" s="229"/>
      <c r="U37" s="229"/>
      <c r="V37" s="229"/>
      <c r="W37" s="229"/>
      <c r="X37" s="229"/>
      <c r="Y37" s="229"/>
      <c r="Z37" s="229"/>
      <c r="AA37" s="229"/>
      <c r="AB37" s="229"/>
      <c r="AC37" s="229"/>
      <c r="AD37" s="223"/>
      <c r="AE37" s="103"/>
      <c r="AF37" s="104"/>
    </row>
    <row r="38" spans="1:32" ht="14.25" customHeight="1" x14ac:dyDescent="0.2">
      <c r="A38" s="176"/>
      <c r="B38" s="160" t="s">
        <v>4</v>
      </c>
      <c r="C38" s="160"/>
      <c r="D38" s="160"/>
      <c r="E38" s="160"/>
      <c r="F38" s="160"/>
      <c r="G38" s="160"/>
      <c r="H38" s="160"/>
      <c r="I38" s="160"/>
      <c r="J38" s="160"/>
      <c r="K38" s="160"/>
      <c r="L38" s="160"/>
      <c r="M38" s="160"/>
      <c r="N38" s="160"/>
      <c r="O38" s="176"/>
      <c r="P38" s="229"/>
      <c r="Q38" s="229"/>
      <c r="R38" s="229"/>
      <c r="S38" s="229"/>
      <c r="T38" s="229"/>
      <c r="U38" s="229"/>
      <c r="V38" s="229"/>
      <c r="W38" s="229"/>
      <c r="X38" s="229"/>
      <c r="Y38" s="229"/>
      <c r="Z38" s="229"/>
      <c r="AA38" s="229"/>
      <c r="AB38" s="229"/>
      <c r="AC38" s="229"/>
      <c r="AD38" s="223"/>
      <c r="AE38" s="103"/>
      <c r="AF38" s="104"/>
    </row>
    <row r="39" spans="1:32" ht="24" customHeight="1" x14ac:dyDescent="0.2">
      <c r="A39" s="176"/>
      <c r="B39" s="157" t="s">
        <v>35</v>
      </c>
      <c r="C39" s="157"/>
      <c r="D39" s="157"/>
      <c r="E39" s="185" t="str">
        <f>IF(B35="","",E$13)</f>
        <v/>
      </c>
      <c r="F39" s="185"/>
      <c r="G39" s="185"/>
      <c r="H39" s="89"/>
      <c r="I39" s="161" t="s">
        <v>3</v>
      </c>
      <c r="J39" s="161"/>
      <c r="K39" s="246" t="str">
        <f>IF(B35="","",K$6)</f>
        <v/>
      </c>
      <c r="L39" s="247">
        <v>1.2312867961597732E-294</v>
      </c>
      <c r="M39" s="247">
        <v>1.2313704165799911E-294</v>
      </c>
      <c r="N39" s="248">
        <v>1.231454037000209E-294</v>
      </c>
      <c r="O39" s="176"/>
      <c r="P39" s="86"/>
      <c r="Q39" s="86"/>
      <c r="R39" s="86"/>
      <c r="S39" s="86"/>
      <c r="T39" s="86"/>
      <c r="U39" s="78"/>
      <c r="V39" s="86"/>
      <c r="W39" s="86"/>
      <c r="X39" s="86"/>
      <c r="Y39" s="86"/>
      <c r="Z39" s="86"/>
      <c r="AA39" s="86"/>
      <c r="AB39" s="86"/>
      <c r="AC39" s="86"/>
      <c r="AD39" s="223"/>
      <c r="AE39" s="103"/>
      <c r="AF39" s="104"/>
    </row>
    <row r="40" spans="1:32" ht="19.5" customHeight="1" x14ac:dyDescent="0.2">
      <c r="A40" s="176"/>
      <c r="B40" s="181"/>
      <c r="C40" s="181"/>
      <c r="D40" s="181"/>
      <c r="E40" s="231" t="s">
        <v>40</v>
      </c>
      <c r="F40" s="231"/>
      <c r="G40" s="231"/>
      <c r="H40" s="231"/>
      <c r="I40" s="231"/>
      <c r="J40" s="231"/>
      <c r="K40" s="231"/>
      <c r="L40" s="231"/>
      <c r="M40" s="231"/>
      <c r="N40" s="231"/>
      <c r="O40" s="176"/>
      <c r="P40" s="229"/>
      <c r="Q40" s="229"/>
      <c r="R40" s="229"/>
      <c r="S40" s="229"/>
      <c r="T40" s="229"/>
      <c r="U40" s="229"/>
      <c r="V40" s="229"/>
      <c r="W40" s="229"/>
      <c r="X40" s="229"/>
      <c r="Y40" s="229"/>
      <c r="Z40" s="229"/>
      <c r="AA40" s="229"/>
      <c r="AB40" s="229"/>
      <c r="AC40" s="229"/>
      <c r="AD40" s="223"/>
      <c r="AE40" s="103"/>
      <c r="AF40" s="104"/>
    </row>
    <row r="41" spans="1:32" ht="18.75" customHeight="1" x14ac:dyDescent="0.2">
      <c r="A41" s="176"/>
      <c r="B41" s="154" t="s">
        <v>9</v>
      </c>
      <c r="C41" s="154"/>
      <c r="D41" s="154"/>
      <c r="E41" s="154" t="s">
        <v>66</v>
      </c>
      <c r="F41" s="154"/>
      <c r="G41" s="154"/>
      <c r="H41" s="154"/>
      <c r="I41" s="154"/>
      <c r="J41" s="154"/>
      <c r="K41" s="154"/>
      <c r="L41" s="154"/>
      <c r="M41" s="154"/>
      <c r="N41" s="154"/>
      <c r="O41" s="176"/>
      <c r="P41" s="229"/>
      <c r="Q41" s="229"/>
      <c r="R41" s="229"/>
      <c r="S41" s="229"/>
      <c r="T41" s="229"/>
      <c r="U41" s="229"/>
      <c r="V41" s="229"/>
      <c r="W41" s="229"/>
      <c r="X41" s="229"/>
      <c r="Y41" s="229"/>
      <c r="Z41" s="229"/>
      <c r="AA41" s="229"/>
      <c r="AB41" s="229"/>
      <c r="AC41" s="229"/>
      <c r="AD41" s="223"/>
      <c r="AE41" s="103"/>
      <c r="AF41" s="104"/>
    </row>
    <row r="42" spans="1:32" ht="14.25" customHeight="1" x14ac:dyDescent="0.25">
      <c r="A42" s="176"/>
      <c r="B42" s="157" t="s">
        <v>67</v>
      </c>
      <c r="C42" s="157"/>
      <c r="D42" s="157"/>
      <c r="E42" s="157" t="s">
        <v>68</v>
      </c>
      <c r="F42" s="157"/>
      <c r="G42" s="30" t="s">
        <v>69</v>
      </c>
      <c r="H42" s="31">
        <f>H16</f>
        <v>7.5</v>
      </c>
      <c r="I42" s="27" t="s">
        <v>70</v>
      </c>
      <c r="J42" s="27"/>
      <c r="K42" s="27"/>
      <c r="L42" s="27" t="s">
        <v>71</v>
      </c>
      <c r="M42" s="171">
        <f>M16</f>
        <v>25</v>
      </c>
      <c r="N42" s="171"/>
      <c r="O42" s="176"/>
      <c r="P42" s="229"/>
      <c r="Q42" s="229"/>
      <c r="R42" s="229"/>
      <c r="S42" s="229"/>
      <c r="T42" s="229"/>
      <c r="U42" s="229"/>
      <c r="V42" s="229"/>
      <c r="W42" s="229"/>
      <c r="X42" s="229"/>
      <c r="Y42" s="229"/>
      <c r="Z42" s="229"/>
      <c r="AA42" s="229"/>
      <c r="AB42" s="229"/>
      <c r="AC42" s="229"/>
      <c r="AD42" s="223"/>
      <c r="AE42" s="103"/>
      <c r="AF42" s="104"/>
    </row>
    <row r="43" spans="1:32" ht="12.6" customHeight="1" x14ac:dyDescent="0.2">
      <c r="A43" s="176"/>
      <c r="B43" s="160" t="s">
        <v>10</v>
      </c>
      <c r="C43" s="160"/>
      <c r="D43" s="160"/>
      <c r="E43" s="161" t="s">
        <v>100</v>
      </c>
      <c r="F43" s="161"/>
      <c r="G43" s="161"/>
      <c r="H43" s="161"/>
      <c r="I43" s="161"/>
      <c r="J43" s="161"/>
      <c r="K43" s="161"/>
      <c r="L43" s="161"/>
      <c r="M43" s="161"/>
      <c r="N43" s="161"/>
      <c r="O43" s="176"/>
      <c r="P43" s="86"/>
      <c r="Q43" s="86"/>
      <c r="R43" s="86"/>
      <c r="S43" s="86"/>
      <c r="T43" s="86"/>
      <c r="U43" s="78"/>
      <c r="V43" s="86"/>
      <c r="W43" s="86"/>
      <c r="X43" s="86"/>
      <c r="Y43" s="86"/>
      <c r="Z43" s="86"/>
      <c r="AA43" s="86"/>
      <c r="AB43" s="86"/>
      <c r="AC43" s="86"/>
      <c r="AD43" s="223"/>
      <c r="AE43" s="103"/>
      <c r="AF43" s="104"/>
    </row>
    <row r="44" spans="1:32" ht="12" customHeight="1" x14ac:dyDescent="0.15">
      <c r="A44" s="177"/>
      <c r="B44" s="32" t="s">
        <v>11</v>
      </c>
      <c r="C44" s="32">
        <v>1</v>
      </c>
      <c r="D44" s="33">
        <v>2</v>
      </c>
      <c r="E44" s="32">
        <v>3</v>
      </c>
      <c r="F44" s="33">
        <v>4</v>
      </c>
      <c r="G44" s="32">
        <v>5</v>
      </c>
      <c r="H44" s="33">
        <v>6</v>
      </c>
      <c r="I44" s="239">
        <v>7</v>
      </c>
      <c r="J44" s="239"/>
      <c r="K44" s="33">
        <v>8</v>
      </c>
      <c r="L44" s="232">
        <v>9</v>
      </c>
      <c r="M44" s="232"/>
      <c r="N44" s="232"/>
      <c r="O44" s="179"/>
      <c r="P44" s="86"/>
      <c r="Q44" s="86"/>
      <c r="R44" s="86"/>
      <c r="S44" s="86"/>
      <c r="T44" s="86"/>
      <c r="U44" s="86"/>
      <c r="V44" s="86"/>
      <c r="W44" s="86"/>
      <c r="X44" s="86"/>
      <c r="Y44" s="86"/>
      <c r="Z44" s="86"/>
      <c r="AA44" s="86"/>
      <c r="AB44" s="86"/>
      <c r="AC44" s="86"/>
      <c r="AD44" s="223"/>
      <c r="AE44" s="103"/>
      <c r="AF44" s="104"/>
    </row>
    <row r="45" spans="1:32" ht="12" customHeight="1" x14ac:dyDescent="0.2">
      <c r="A45" s="177"/>
      <c r="B45" s="162"/>
      <c r="C45" s="168" t="s">
        <v>12</v>
      </c>
      <c r="D45" s="34" t="s">
        <v>12</v>
      </c>
      <c r="E45" s="236" t="s">
        <v>13</v>
      </c>
      <c r="F45" s="34" t="s">
        <v>14</v>
      </c>
      <c r="G45" s="182" t="s">
        <v>15</v>
      </c>
      <c r="H45" s="34" t="s">
        <v>61</v>
      </c>
      <c r="I45" s="243" t="s">
        <v>72</v>
      </c>
      <c r="J45" s="168"/>
      <c r="K45" s="34" t="s">
        <v>16</v>
      </c>
      <c r="L45" s="165" t="s">
        <v>17</v>
      </c>
      <c r="M45" s="166"/>
      <c r="N45" s="167"/>
      <c r="O45" s="179"/>
      <c r="P45" s="199" t="s">
        <v>12</v>
      </c>
      <c r="Q45" s="165" t="s">
        <v>12</v>
      </c>
      <c r="R45" s="166"/>
      <c r="S45" s="167"/>
      <c r="T45" s="199" t="s">
        <v>13</v>
      </c>
      <c r="U45" s="34" t="s">
        <v>14</v>
      </c>
      <c r="V45" s="211" t="s">
        <v>15</v>
      </c>
      <c r="W45" s="182"/>
      <c r="X45" s="212"/>
      <c r="Y45" s="165" t="s">
        <v>61</v>
      </c>
      <c r="Z45" s="166"/>
      <c r="AA45" s="167"/>
      <c r="AB45" s="34" t="s">
        <v>72</v>
      </c>
      <c r="AC45" s="79" t="s">
        <v>72</v>
      </c>
      <c r="AD45" s="223"/>
      <c r="AE45" s="103"/>
      <c r="AF45" s="104"/>
    </row>
    <row r="46" spans="1:32" ht="12" customHeight="1" x14ac:dyDescent="0.2">
      <c r="A46" s="177"/>
      <c r="B46" s="163"/>
      <c r="C46" s="169"/>
      <c r="D46" s="35" t="s">
        <v>18</v>
      </c>
      <c r="E46" s="237"/>
      <c r="F46" s="36" t="s">
        <v>19</v>
      </c>
      <c r="G46" s="183"/>
      <c r="H46" s="36" t="s">
        <v>62</v>
      </c>
      <c r="I46" s="244"/>
      <c r="J46" s="169"/>
      <c r="K46" s="36" t="s">
        <v>20</v>
      </c>
      <c r="L46" s="195" t="s">
        <v>21</v>
      </c>
      <c r="M46" s="196"/>
      <c r="N46" s="197"/>
      <c r="O46" s="179"/>
      <c r="P46" s="200"/>
      <c r="Q46" s="225" t="s">
        <v>18</v>
      </c>
      <c r="R46" s="226"/>
      <c r="S46" s="227"/>
      <c r="T46" s="200"/>
      <c r="U46" s="36" t="s">
        <v>19</v>
      </c>
      <c r="V46" s="213"/>
      <c r="W46" s="183"/>
      <c r="X46" s="214"/>
      <c r="Y46" s="195" t="s">
        <v>62</v>
      </c>
      <c r="Z46" s="196"/>
      <c r="AA46" s="197"/>
      <c r="AB46" s="36"/>
      <c r="AC46" s="80" t="s">
        <v>101</v>
      </c>
      <c r="AD46" s="223"/>
      <c r="AE46" s="103"/>
      <c r="AF46" s="104"/>
    </row>
    <row r="47" spans="1:32" ht="12" customHeight="1" x14ac:dyDescent="0.2">
      <c r="A47" s="177"/>
      <c r="B47" s="163"/>
      <c r="C47" s="169"/>
      <c r="D47" s="36" t="s">
        <v>22</v>
      </c>
      <c r="E47" s="237"/>
      <c r="F47" s="36" t="s">
        <v>23</v>
      </c>
      <c r="G47" s="183"/>
      <c r="H47" s="37" t="s">
        <v>64</v>
      </c>
      <c r="I47" s="244"/>
      <c r="J47" s="169"/>
      <c r="K47" s="38">
        <f>H42</f>
        <v>7.5</v>
      </c>
      <c r="L47" s="195"/>
      <c r="M47" s="196"/>
      <c r="N47" s="197"/>
      <c r="O47" s="179"/>
      <c r="P47" s="200"/>
      <c r="Q47" s="195" t="s">
        <v>22</v>
      </c>
      <c r="R47" s="196"/>
      <c r="S47" s="197"/>
      <c r="T47" s="200"/>
      <c r="U47" s="36" t="s">
        <v>23</v>
      </c>
      <c r="V47" s="213"/>
      <c r="W47" s="183"/>
      <c r="X47" s="214"/>
      <c r="Y47" s="220" t="s">
        <v>64</v>
      </c>
      <c r="Z47" s="221"/>
      <c r="AA47" s="222"/>
      <c r="AB47" s="36"/>
      <c r="AC47" s="80" t="s">
        <v>102</v>
      </c>
      <c r="AD47" s="223"/>
      <c r="AE47" s="103"/>
      <c r="AF47" s="104"/>
    </row>
    <row r="48" spans="1:32" ht="12" customHeight="1" x14ac:dyDescent="0.2">
      <c r="A48" s="177"/>
      <c r="B48" s="164"/>
      <c r="C48" s="170"/>
      <c r="D48" s="39" t="s">
        <v>24</v>
      </c>
      <c r="E48" s="238"/>
      <c r="F48" s="39" t="s">
        <v>25</v>
      </c>
      <c r="G48" s="184"/>
      <c r="H48" s="40" t="s">
        <v>63</v>
      </c>
      <c r="I48" s="245"/>
      <c r="J48" s="170"/>
      <c r="K48" s="41">
        <f>M42</f>
        <v>25</v>
      </c>
      <c r="L48" s="203" t="s">
        <v>26</v>
      </c>
      <c r="M48" s="204"/>
      <c r="N48" s="205"/>
      <c r="O48" s="179"/>
      <c r="P48" s="201"/>
      <c r="Q48" s="217" t="s">
        <v>24</v>
      </c>
      <c r="R48" s="218"/>
      <c r="S48" s="219"/>
      <c r="T48" s="201"/>
      <c r="U48" s="39" t="s">
        <v>25</v>
      </c>
      <c r="V48" s="215"/>
      <c r="W48" s="184"/>
      <c r="X48" s="216"/>
      <c r="Y48" s="203" t="s">
        <v>63</v>
      </c>
      <c r="Z48" s="204"/>
      <c r="AA48" s="205"/>
      <c r="AB48" s="39"/>
      <c r="AC48" s="81" t="s">
        <v>104</v>
      </c>
      <c r="AD48" s="223"/>
      <c r="AE48" s="103"/>
      <c r="AF48" s="104"/>
    </row>
    <row r="49" spans="1:38" ht="12" customHeight="1" x14ac:dyDescent="0.2">
      <c r="A49" s="177"/>
      <c r="B49" s="42" t="s">
        <v>27</v>
      </c>
      <c r="C49" s="43" t="s">
        <v>88</v>
      </c>
      <c r="D49" s="43"/>
      <c r="E49" s="172" t="s">
        <v>81</v>
      </c>
      <c r="F49" s="172"/>
      <c r="G49" s="43"/>
      <c r="H49" s="43"/>
      <c r="I49" s="43" t="s">
        <v>30</v>
      </c>
      <c r="J49" s="43" t="s">
        <v>60</v>
      </c>
      <c r="K49" s="43" t="s">
        <v>31</v>
      </c>
      <c r="L49" s="186" t="s">
        <v>30</v>
      </c>
      <c r="M49" s="186"/>
      <c r="N49" s="43" t="s">
        <v>60</v>
      </c>
      <c r="O49" s="179"/>
      <c r="P49" s="82" t="s">
        <v>88</v>
      </c>
      <c r="Q49" s="206" t="s">
        <v>28</v>
      </c>
      <c r="R49" s="207"/>
      <c r="S49" s="208"/>
      <c r="T49" s="209" t="s">
        <v>81</v>
      </c>
      <c r="U49" s="210"/>
      <c r="V49" s="206" t="s">
        <v>29</v>
      </c>
      <c r="W49" s="207"/>
      <c r="X49" s="208"/>
      <c r="Y49" s="206" t="s">
        <v>29</v>
      </c>
      <c r="Z49" s="207"/>
      <c r="AA49" s="208"/>
      <c r="AB49" s="82" t="s">
        <v>103</v>
      </c>
      <c r="AC49" s="83" t="s">
        <v>30</v>
      </c>
      <c r="AD49" s="223"/>
      <c r="AE49" s="103"/>
      <c r="AF49" s="104"/>
    </row>
    <row r="50" spans="1:38" ht="22.5" customHeight="1" x14ac:dyDescent="0.45">
      <c r="A50" s="177"/>
      <c r="B50" s="57">
        <v>9</v>
      </c>
      <c r="C50" s="70"/>
      <c r="D50" s="70"/>
      <c r="E50" s="70"/>
      <c r="F50" s="70"/>
      <c r="G50" s="70"/>
      <c r="H50" s="70"/>
      <c r="I50" s="240" t="str">
        <f>IF(B35="","","Übertrag von Seite 1")</f>
        <v/>
      </c>
      <c r="J50" s="241"/>
      <c r="K50" s="242"/>
      <c r="L50" s="49"/>
      <c r="M50" s="50" t="str">
        <f>IF(AND(B35="",B67="",B99=""),"",IF(M31="","",M31))</f>
        <v/>
      </c>
      <c r="N50" s="47" t="s">
        <v>59</v>
      </c>
      <c r="O50" s="179"/>
      <c r="P50" s="70"/>
      <c r="Q50" s="70"/>
      <c r="R50" s="70"/>
      <c r="S50" s="70"/>
      <c r="T50" s="70"/>
      <c r="U50" s="70"/>
      <c r="V50" s="70"/>
      <c r="W50" s="70"/>
      <c r="X50" s="70"/>
      <c r="Y50" s="70"/>
      <c r="Z50" s="70"/>
      <c r="AA50" s="70"/>
      <c r="AB50" s="70"/>
      <c r="AC50" s="70"/>
      <c r="AD50" s="223"/>
      <c r="AE50" s="103"/>
      <c r="AF50" s="104"/>
    </row>
    <row r="51" spans="1:38" ht="22.5" customHeight="1" x14ac:dyDescent="0.45">
      <c r="A51" s="177"/>
      <c r="B51" s="57">
        <v>10</v>
      </c>
      <c r="C51" s="44" t="str">
        <f t="shared" ref="C51:C64" si="5">IF(OR(AF51="",AF51=0),"",AF51)</f>
        <v/>
      </c>
      <c r="D51" s="45" t="str">
        <f t="shared" ref="D51:D64" si="6">IF(OR(AG51="",AG51=0),"",AG51)</f>
        <v/>
      </c>
      <c r="E51" s="151" t="str">
        <f t="shared" ref="E51:E64" si="7">IF(OR(AH51="",AH51=0),"",AH51)</f>
        <v/>
      </c>
      <c r="F51" s="44" t="str">
        <f t="shared" ref="F51:F64" si="8">IF(OR(AI51="",AI51=0),"",AI51)</f>
        <v/>
      </c>
      <c r="G51" s="115" t="str">
        <f t="shared" ref="G51:G64" si="9">IF(OR(AJ51="",AJ51=0),"",AJ51)</f>
        <v/>
      </c>
      <c r="H51" s="115" t="str">
        <f t="shared" ref="H51:H64" si="10">IF(OR(AK51="",AK51=0),"",AK51)</f>
        <v/>
      </c>
      <c r="I51" s="46" t="str">
        <f t="shared" ref="I51:I64" si="11">IF(AL51="","",ROUNDDOWN(AL51,0))</f>
        <v/>
      </c>
      <c r="J51" s="47" t="s">
        <v>59</v>
      </c>
      <c r="K51" s="48" t="str">
        <f>IF(INDEX(C:C,51)="","",IF(INDEX(D:D,51)="X",M$16,H$16))</f>
        <v/>
      </c>
      <c r="L51" s="49"/>
      <c r="M51" s="50" t="str">
        <f>IF(AND(AF51="",AL51=""),"",IF(AND(AL51&gt;=0,E$9=""),"Name Aufsteller!",IF(AND(AL51&gt;=0,E$13=""),"Aufstellungsort!",IF(AF51=0,"Name Gerät!",IF(AND(AL51&gt;=0,AF51=""),"Name Gerät!",IF(AND(AF51&gt;0,AL51=""),"Betrag, EUR!",IF(K51="","",ROUNDDOWN(I51*K51/100,0))))))))</f>
        <v/>
      </c>
      <c r="N51" s="47" t="s">
        <v>59</v>
      </c>
      <c r="O51" s="180"/>
      <c r="Q51" s="51"/>
      <c r="R51" s="21"/>
      <c r="S51" s="51"/>
      <c r="T51" s="90"/>
      <c r="U51" s="21"/>
      <c r="V51" s="51"/>
      <c r="W51" s="116"/>
      <c r="X51" s="51"/>
      <c r="Y51" s="51"/>
      <c r="Z51" s="116"/>
      <c r="AA51" s="51"/>
      <c r="AB51" s="19"/>
      <c r="AC51" s="25" t="str">
        <f t="shared" ref="AC51:AC64" si="12">IF(AND(AF51="",AL51=""),"",IF(AND(AL51&gt;=0,E$9=""),"Name Aufsteller!",IF(AND(AL51&gt;=0,E$13=""),"Aufstellungsort!",IF(AF51=0,"Name Gerät!",IF(AND(AL51&gt;=0,AF51=""),"Name Gerät!",IF(AND(AF51&gt;0,AL51=""),"Betrag, EUR!",I51))))))</f>
        <v/>
      </c>
      <c r="AD51" s="224"/>
      <c r="AE51" s="103" t="str">
        <f t="shared" ref="AE51:AE64" si="13">M51</f>
        <v/>
      </c>
      <c r="AF51" s="104" t="str">
        <f>IF(INDEX(P:P,51)="","",INDEX(P:P,51))</f>
        <v/>
      </c>
      <c r="AG51" s="105" t="str">
        <f>IF(INDEX(R:R,51)="","",INDEX(R:R,51))</f>
        <v/>
      </c>
      <c r="AH51" s="105" t="str">
        <f>IF(INDEX(T:T,51)="","",INDEX(T:T,51))</f>
        <v/>
      </c>
      <c r="AI51" s="105" t="str">
        <f>IF(INDEX(U:U,51)="","",INDEX(U:U,51))</f>
        <v/>
      </c>
      <c r="AJ51" s="105" t="str">
        <f>IF(INDEX(W:W,51)="","",INDEX(W:W,51))</f>
        <v/>
      </c>
      <c r="AK51" s="105" t="str">
        <f>IF(INDEX(Z:Z,51)="","",INDEX(Z:Z,51))</f>
        <v/>
      </c>
      <c r="AL51" s="105" t="str">
        <f>IF(INDEX(AB:AB,51)="","",INDEX(AB:AB,51))</f>
        <v/>
      </c>
    </row>
    <row r="52" spans="1:38" ht="22.5" customHeight="1" x14ac:dyDescent="0.45">
      <c r="A52" s="177"/>
      <c r="B52" s="57">
        <v>11</v>
      </c>
      <c r="C52" s="44" t="str">
        <f t="shared" si="5"/>
        <v/>
      </c>
      <c r="D52" s="45" t="str">
        <f t="shared" si="6"/>
        <v/>
      </c>
      <c r="E52" s="151" t="str">
        <f t="shared" si="7"/>
        <v/>
      </c>
      <c r="F52" s="44" t="str">
        <f t="shared" si="8"/>
        <v/>
      </c>
      <c r="G52" s="115" t="str">
        <f t="shared" si="9"/>
        <v/>
      </c>
      <c r="H52" s="115" t="str">
        <f t="shared" si="10"/>
        <v/>
      </c>
      <c r="I52" s="46" t="str">
        <f t="shared" si="11"/>
        <v/>
      </c>
      <c r="J52" s="47" t="s">
        <v>59</v>
      </c>
      <c r="K52" s="48" t="str">
        <f>IF(INDEX(C:C,52)="","",IF(INDEX(D:D,52)="X",M$16,H$16))</f>
        <v/>
      </c>
      <c r="L52" s="49"/>
      <c r="M52" s="50" t="str">
        <f t="shared" ref="M52:M64" si="14">IF(AND(AF52="",AL52=""),"",IF(AND(AL52&gt;=0,E$9=""),"Name Aufsteller!",IF(AND(AL52&gt;=0,E$13=""),"Aufstellungsort!",IF(AF52=0,"Name Gerät!",IF(AND(AL52&gt;=0,AF52=""),"Name Gerät!",IF(AND(AF52&gt;0,AL52=""),"Betrag, EUR!",IF(K52="","",ROUNDDOWN(I52*K52/100,0))))))))</f>
        <v/>
      </c>
      <c r="N52" s="47" t="s">
        <v>59</v>
      </c>
      <c r="O52" s="180"/>
      <c r="Q52" s="51"/>
      <c r="R52" s="21"/>
      <c r="S52" s="51"/>
      <c r="T52" s="90"/>
      <c r="U52" s="21"/>
      <c r="V52" s="51"/>
      <c r="W52" s="116"/>
      <c r="X52" s="51"/>
      <c r="Y52" s="51"/>
      <c r="Z52" s="116"/>
      <c r="AA52" s="51"/>
      <c r="AB52" s="19"/>
      <c r="AC52" s="25" t="str">
        <f t="shared" si="12"/>
        <v/>
      </c>
      <c r="AD52" s="224"/>
      <c r="AE52" s="103" t="str">
        <f t="shared" si="13"/>
        <v/>
      </c>
      <c r="AF52" s="104" t="str">
        <f>IF(INDEX(P:P,52)="","",INDEX(P:P,52))</f>
        <v/>
      </c>
      <c r="AG52" s="105" t="str">
        <f>IF(INDEX(R:R,52)="","",INDEX(R:R,52))</f>
        <v/>
      </c>
      <c r="AH52" s="105" t="str">
        <f>IF(INDEX(T:T,52)="","",INDEX(T:T,52))</f>
        <v/>
      </c>
      <c r="AI52" s="105" t="str">
        <f>IF(INDEX(U:U,52)="","",INDEX(U:U,52))</f>
        <v/>
      </c>
      <c r="AJ52" s="105" t="str">
        <f>IF(INDEX(W:W,52)="","",INDEX(W:W,52))</f>
        <v/>
      </c>
      <c r="AK52" s="105" t="str">
        <f>IF(INDEX(Z:Z,52)="","",INDEX(Z:Z,52))</f>
        <v/>
      </c>
      <c r="AL52" s="105" t="str">
        <f>IF(INDEX(AB:AB,52)="","",INDEX(AB:AB,52))</f>
        <v/>
      </c>
    </row>
    <row r="53" spans="1:38" ht="22.5" customHeight="1" x14ac:dyDescent="0.45">
      <c r="A53" s="177"/>
      <c r="B53" s="57">
        <v>12</v>
      </c>
      <c r="C53" s="44" t="str">
        <f t="shared" si="5"/>
        <v/>
      </c>
      <c r="D53" s="45" t="str">
        <f t="shared" si="6"/>
        <v/>
      </c>
      <c r="E53" s="151" t="str">
        <f t="shared" si="7"/>
        <v/>
      </c>
      <c r="F53" s="44" t="str">
        <f t="shared" si="8"/>
        <v/>
      </c>
      <c r="G53" s="115" t="str">
        <f t="shared" si="9"/>
        <v/>
      </c>
      <c r="H53" s="115" t="str">
        <f t="shared" si="10"/>
        <v/>
      </c>
      <c r="I53" s="46" t="str">
        <f t="shared" si="11"/>
        <v/>
      </c>
      <c r="J53" s="47" t="s">
        <v>59</v>
      </c>
      <c r="K53" s="48" t="str">
        <f>IF(INDEX(C:C,53)="","",IF(INDEX(D:D,53)="X",M$16,H$16))</f>
        <v/>
      </c>
      <c r="L53" s="49"/>
      <c r="M53" s="50" t="str">
        <f t="shared" si="14"/>
        <v/>
      </c>
      <c r="N53" s="47" t="s">
        <v>59</v>
      </c>
      <c r="O53" s="180"/>
      <c r="Q53" s="51"/>
      <c r="R53" s="21"/>
      <c r="S53" s="51"/>
      <c r="T53" s="90"/>
      <c r="U53" s="21"/>
      <c r="V53" s="51"/>
      <c r="W53" s="21"/>
      <c r="X53" s="51"/>
      <c r="Y53" s="51"/>
      <c r="Z53" s="21"/>
      <c r="AA53" s="51"/>
      <c r="AB53" s="19"/>
      <c r="AC53" s="25" t="str">
        <f t="shared" si="12"/>
        <v/>
      </c>
      <c r="AD53" s="224"/>
      <c r="AE53" s="103" t="str">
        <f t="shared" si="13"/>
        <v/>
      </c>
      <c r="AF53" s="104" t="str">
        <f>IF(INDEX(P:P,53)="","",INDEX(P:P,53))</f>
        <v/>
      </c>
      <c r="AG53" s="105" t="str">
        <f>IF(INDEX(R:R,53)="","",INDEX(R:R,53))</f>
        <v/>
      </c>
      <c r="AH53" s="105" t="str">
        <f>IF(INDEX(T:T,53)="","",INDEX(T:T,53))</f>
        <v/>
      </c>
      <c r="AI53" s="105" t="str">
        <f>IF(INDEX(U:U,53)="","",INDEX(U:U,53))</f>
        <v/>
      </c>
      <c r="AJ53" s="105" t="str">
        <f>IF(INDEX(W:W,53)="","",INDEX(W:W,53))</f>
        <v/>
      </c>
      <c r="AK53" s="105" t="str">
        <f>IF(INDEX(Z:Z,53)="","",INDEX(Z:Z,53))</f>
        <v/>
      </c>
      <c r="AL53" s="105" t="str">
        <f>IF(INDEX(AB:AB,53)="","",INDEX(AB:AB,53))</f>
        <v/>
      </c>
    </row>
    <row r="54" spans="1:38" ht="22.5" customHeight="1" x14ac:dyDescent="0.45">
      <c r="A54" s="177"/>
      <c r="B54" s="57">
        <v>13</v>
      </c>
      <c r="C54" s="44" t="str">
        <f t="shared" si="5"/>
        <v/>
      </c>
      <c r="D54" s="45" t="str">
        <f t="shared" si="6"/>
        <v/>
      </c>
      <c r="E54" s="151" t="str">
        <f t="shared" si="7"/>
        <v/>
      </c>
      <c r="F54" s="44" t="str">
        <f t="shared" si="8"/>
        <v/>
      </c>
      <c r="G54" s="115" t="str">
        <f t="shared" si="9"/>
        <v/>
      </c>
      <c r="H54" s="115" t="str">
        <f t="shared" si="10"/>
        <v/>
      </c>
      <c r="I54" s="46" t="str">
        <f t="shared" si="11"/>
        <v/>
      </c>
      <c r="J54" s="47" t="s">
        <v>59</v>
      </c>
      <c r="K54" s="48" t="str">
        <f>IF(INDEX(C:C,54)="","",IF(INDEX(D:D,54)="X",M$16,H$16))</f>
        <v/>
      </c>
      <c r="L54" s="49"/>
      <c r="M54" s="50" t="str">
        <f t="shared" si="14"/>
        <v/>
      </c>
      <c r="N54" s="47" t="s">
        <v>59</v>
      </c>
      <c r="O54" s="180"/>
      <c r="P54" s="21"/>
      <c r="Q54" s="51"/>
      <c r="R54" s="21"/>
      <c r="S54" s="51"/>
      <c r="T54" s="90"/>
      <c r="U54" s="21"/>
      <c r="V54" s="51"/>
      <c r="W54" s="21"/>
      <c r="X54" s="51"/>
      <c r="Y54" s="51"/>
      <c r="Z54" s="21"/>
      <c r="AA54" s="51"/>
      <c r="AB54" s="19"/>
      <c r="AC54" s="25" t="str">
        <f t="shared" si="12"/>
        <v/>
      </c>
      <c r="AD54" s="224"/>
      <c r="AE54" s="103" t="str">
        <f t="shared" si="13"/>
        <v/>
      </c>
      <c r="AF54" s="104" t="str">
        <f>IF(INDEX(P:P,54)="","",INDEX(P:P,54))</f>
        <v/>
      </c>
      <c r="AG54" s="105" t="str">
        <f>IF(INDEX(R:R,54)="","",INDEX(R:R,54))</f>
        <v/>
      </c>
      <c r="AH54" s="105" t="str">
        <f>IF(INDEX(T:T,54)="","",INDEX(T:T,54))</f>
        <v/>
      </c>
      <c r="AI54" s="105" t="str">
        <f>IF(INDEX(U:U,54)="","",INDEX(U:U,54))</f>
        <v/>
      </c>
      <c r="AJ54" s="105" t="str">
        <f>IF(INDEX(W:W,54)="","",INDEX(W:W,54))</f>
        <v/>
      </c>
      <c r="AK54" s="105" t="str">
        <f>IF(INDEX(Z:Z,54)="","",INDEX(Z:Z,54))</f>
        <v/>
      </c>
      <c r="AL54" s="105" t="str">
        <f>IF(INDEX(AB:AB,54)="","",INDEX(AB:AB,54))</f>
        <v/>
      </c>
    </row>
    <row r="55" spans="1:38" ht="22.5" customHeight="1" x14ac:dyDescent="0.45">
      <c r="A55" s="177"/>
      <c r="B55" s="57">
        <v>14</v>
      </c>
      <c r="C55" s="44" t="str">
        <f t="shared" si="5"/>
        <v/>
      </c>
      <c r="D55" s="45" t="str">
        <f t="shared" si="6"/>
        <v/>
      </c>
      <c r="E55" s="151" t="str">
        <f t="shared" si="7"/>
        <v/>
      </c>
      <c r="F55" s="44" t="str">
        <f t="shared" si="8"/>
        <v/>
      </c>
      <c r="G55" s="115" t="str">
        <f t="shared" si="9"/>
        <v/>
      </c>
      <c r="H55" s="115" t="str">
        <f t="shared" si="10"/>
        <v/>
      </c>
      <c r="I55" s="46" t="str">
        <f t="shared" si="11"/>
        <v/>
      </c>
      <c r="J55" s="47" t="s">
        <v>59</v>
      </c>
      <c r="K55" s="48" t="str">
        <f>IF(INDEX(C:C,55)="","",IF(INDEX(D:D,55)="X",M$16,H$16))</f>
        <v/>
      </c>
      <c r="L55" s="49"/>
      <c r="M55" s="50" t="str">
        <f t="shared" si="14"/>
        <v/>
      </c>
      <c r="N55" s="47" t="s">
        <v>59</v>
      </c>
      <c r="O55" s="180"/>
      <c r="Q55" s="51"/>
      <c r="R55" s="21"/>
      <c r="S55" s="51"/>
      <c r="T55" s="90"/>
      <c r="U55" s="21"/>
      <c r="V55" s="51"/>
      <c r="W55" s="21"/>
      <c r="X55" s="51"/>
      <c r="Y55" s="51"/>
      <c r="Z55" s="21"/>
      <c r="AA55" s="51"/>
      <c r="AB55" s="19"/>
      <c r="AC55" s="25" t="str">
        <f t="shared" si="12"/>
        <v/>
      </c>
      <c r="AD55" s="224"/>
      <c r="AE55" s="103" t="str">
        <f t="shared" si="13"/>
        <v/>
      </c>
      <c r="AF55" s="104" t="str">
        <f>IF(INDEX(P:P,55)="","",INDEX(P:P,55))</f>
        <v/>
      </c>
      <c r="AG55" s="105" t="str">
        <f>IF(INDEX(R:R,55)="","",INDEX(R:R,55))</f>
        <v/>
      </c>
      <c r="AH55" s="105" t="str">
        <f>IF(INDEX(T:T,55)="","",INDEX(T:T,55))</f>
        <v/>
      </c>
      <c r="AI55" s="105" t="str">
        <f>IF(INDEX(U:U,55)="","",INDEX(U:U,55))</f>
        <v/>
      </c>
      <c r="AJ55" s="105" t="str">
        <f>IF(INDEX(W:W,55)="","",INDEX(W:W,55))</f>
        <v/>
      </c>
      <c r="AK55" s="105" t="str">
        <f>IF(INDEX(Z:Z,55)="","",INDEX(Z:Z,55))</f>
        <v/>
      </c>
      <c r="AL55" s="105" t="str">
        <f>IF(INDEX(AB:AB,55)="","",INDEX(AB:AB,55))</f>
        <v/>
      </c>
    </row>
    <row r="56" spans="1:38" ht="22.5" customHeight="1" x14ac:dyDescent="0.45">
      <c r="A56" s="177"/>
      <c r="B56" s="57">
        <v>15</v>
      </c>
      <c r="C56" s="44" t="str">
        <f t="shared" si="5"/>
        <v/>
      </c>
      <c r="D56" s="45" t="str">
        <f t="shared" si="6"/>
        <v/>
      </c>
      <c r="E56" s="151" t="str">
        <f t="shared" si="7"/>
        <v/>
      </c>
      <c r="F56" s="44" t="str">
        <f t="shared" si="8"/>
        <v/>
      </c>
      <c r="G56" s="115" t="str">
        <f t="shared" si="9"/>
        <v/>
      </c>
      <c r="H56" s="115" t="str">
        <f t="shared" si="10"/>
        <v/>
      </c>
      <c r="I56" s="46" t="str">
        <f t="shared" si="11"/>
        <v/>
      </c>
      <c r="J56" s="47" t="s">
        <v>59</v>
      </c>
      <c r="K56" s="48" t="str">
        <f>IF(INDEX(C:C,56)="","",IF(INDEX(D:D,56)="X",M$16,H$16))</f>
        <v/>
      </c>
      <c r="L56" s="49"/>
      <c r="M56" s="50" t="str">
        <f t="shared" si="14"/>
        <v/>
      </c>
      <c r="N56" s="47" t="s">
        <v>59</v>
      </c>
      <c r="O56" s="180"/>
      <c r="Q56" s="51"/>
      <c r="R56" s="21"/>
      <c r="S56" s="51"/>
      <c r="T56" s="90"/>
      <c r="U56" s="21"/>
      <c r="V56" s="51"/>
      <c r="W56" s="21"/>
      <c r="X56" s="51"/>
      <c r="Y56" s="51"/>
      <c r="Z56" s="21"/>
      <c r="AA56" s="51"/>
      <c r="AB56" s="19"/>
      <c r="AC56" s="25" t="str">
        <f t="shared" si="12"/>
        <v/>
      </c>
      <c r="AD56" s="224"/>
      <c r="AE56" s="103" t="str">
        <f t="shared" si="13"/>
        <v/>
      </c>
      <c r="AF56" s="104" t="str">
        <f>IF(INDEX(P:P,56)="","",INDEX(P:P,56))</f>
        <v/>
      </c>
      <c r="AG56" s="105" t="str">
        <f>IF(INDEX(R:R,56)="","",INDEX(R:R,56))</f>
        <v/>
      </c>
      <c r="AH56" s="105" t="str">
        <f>IF(INDEX(T:T,56)="","",INDEX(T:T,56))</f>
        <v/>
      </c>
      <c r="AI56" s="105" t="str">
        <f>IF(INDEX(U:U,56)="","",INDEX(U:U,56))</f>
        <v/>
      </c>
      <c r="AJ56" s="105" t="str">
        <f>IF(INDEX(W:W,56)="","",INDEX(W:W,56))</f>
        <v/>
      </c>
      <c r="AK56" s="105" t="str">
        <f>IF(INDEX(Z:Z,56)="","",INDEX(Z:Z,56))</f>
        <v/>
      </c>
      <c r="AL56" s="105" t="str">
        <f>IF(INDEX(AB:AB,56)="","",INDEX(AB:AB,56))</f>
        <v/>
      </c>
    </row>
    <row r="57" spans="1:38" ht="22.5" customHeight="1" x14ac:dyDescent="0.45">
      <c r="A57" s="177"/>
      <c r="B57" s="57">
        <v>16</v>
      </c>
      <c r="C57" s="44" t="str">
        <f t="shared" si="5"/>
        <v/>
      </c>
      <c r="D57" s="45" t="str">
        <f t="shared" si="6"/>
        <v/>
      </c>
      <c r="E57" s="151" t="str">
        <f t="shared" si="7"/>
        <v/>
      </c>
      <c r="F57" s="44" t="str">
        <f t="shared" si="8"/>
        <v/>
      </c>
      <c r="G57" s="115" t="str">
        <f t="shared" si="9"/>
        <v/>
      </c>
      <c r="H57" s="115" t="str">
        <f t="shared" si="10"/>
        <v/>
      </c>
      <c r="I57" s="46" t="str">
        <f t="shared" si="11"/>
        <v/>
      </c>
      <c r="J57" s="47" t="s">
        <v>59</v>
      </c>
      <c r="K57" s="48" t="str">
        <f>IF(INDEX(C:C,57)="","",IF(INDEX(D:D,57)="X",M$16,H$16))</f>
        <v/>
      </c>
      <c r="L57" s="49"/>
      <c r="M57" s="50" t="str">
        <f t="shared" si="14"/>
        <v/>
      </c>
      <c r="N57" s="47" t="s">
        <v>59</v>
      </c>
      <c r="O57" s="180"/>
      <c r="Q57" s="51"/>
      <c r="R57" s="21"/>
      <c r="S57" s="51"/>
      <c r="T57" s="90"/>
      <c r="U57" s="21"/>
      <c r="V57" s="51"/>
      <c r="W57" s="21"/>
      <c r="X57" s="51"/>
      <c r="Y57" s="51"/>
      <c r="Z57" s="21"/>
      <c r="AA57" s="51"/>
      <c r="AB57" s="19"/>
      <c r="AC57" s="25" t="str">
        <f t="shared" si="12"/>
        <v/>
      </c>
      <c r="AD57" s="224"/>
      <c r="AE57" s="103" t="str">
        <f t="shared" si="13"/>
        <v/>
      </c>
      <c r="AF57" s="104" t="str">
        <f>IF(INDEX(P:P,57)="","",INDEX(P:P,57))</f>
        <v/>
      </c>
      <c r="AG57" s="105" t="str">
        <f>IF(INDEX(R:R,57)="","",INDEX(R:R,57))</f>
        <v/>
      </c>
      <c r="AH57" s="105" t="str">
        <f>IF(INDEX(T:T,57)="","",INDEX(T:T,57))</f>
        <v/>
      </c>
      <c r="AI57" s="105" t="str">
        <f>IF(INDEX(U:U,57)="","",INDEX(U:U,57))</f>
        <v/>
      </c>
      <c r="AJ57" s="105" t="str">
        <f>IF(INDEX(W:W,57)="","",INDEX(W:W,57))</f>
        <v/>
      </c>
      <c r="AK57" s="105" t="str">
        <f>IF(INDEX(Z:Z,57)="","",INDEX(Z:Z,57))</f>
        <v/>
      </c>
      <c r="AL57" s="105" t="str">
        <f>IF(INDEX(AB:AB,57)="","",INDEX(AB:AB,57))</f>
        <v/>
      </c>
    </row>
    <row r="58" spans="1:38" ht="22.5" customHeight="1" x14ac:dyDescent="0.45">
      <c r="A58" s="177"/>
      <c r="B58" s="57">
        <v>17</v>
      </c>
      <c r="C58" s="44" t="str">
        <f t="shared" si="5"/>
        <v/>
      </c>
      <c r="D58" s="45" t="str">
        <f t="shared" si="6"/>
        <v/>
      </c>
      <c r="E58" s="151" t="str">
        <f t="shared" si="7"/>
        <v/>
      </c>
      <c r="F58" s="44" t="str">
        <f t="shared" si="8"/>
        <v/>
      </c>
      <c r="G58" s="115" t="str">
        <f t="shared" si="9"/>
        <v/>
      </c>
      <c r="H58" s="115" t="str">
        <f t="shared" si="10"/>
        <v/>
      </c>
      <c r="I58" s="46" t="str">
        <f t="shared" si="11"/>
        <v/>
      </c>
      <c r="J58" s="47" t="s">
        <v>59</v>
      </c>
      <c r="K58" s="48" t="str">
        <f>IF(INDEX(C:C,58)="","",IF(INDEX(D:D,58)="X",M$16,H$16))</f>
        <v/>
      </c>
      <c r="L58" s="49"/>
      <c r="M58" s="50" t="str">
        <f t="shared" si="14"/>
        <v/>
      </c>
      <c r="N58" s="47" t="s">
        <v>59</v>
      </c>
      <c r="O58" s="180"/>
      <c r="Q58" s="51"/>
      <c r="R58" s="21"/>
      <c r="S58" s="51"/>
      <c r="T58" s="90"/>
      <c r="U58" s="21"/>
      <c r="V58" s="51"/>
      <c r="W58" s="21"/>
      <c r="X58" s="51"/>
      <c r="Y58" s="51"/>
      <c r="Z58" s="21"/>
      <c r="AA58" s="51"/>
      <c r="AB58" s="19"/>
      <c r="AC58" s="25" t="str">
        <f t="shared" si="12"/>
        <v/>
      </c>
      <c r="AD58" s="224"/>
      <c r="AE58" s="103" t="str">
        <f t="shared" si="13"/>
        <v/>
      </c>
      <c r="AF58" s="104" t="str">
        <f>IF(INDEX(P:P,58)="","",INDEX(P:P,58))</f>
        <v/>
      </c>
      <c r="AG58" s="105" t="str">
        <f>IF(INDEX(R:R,58)="","",INDEX(R:R,58))</f>
        <v/>
      </c>
      <c r="AH58" s="105" t="str">
        <f>IF(INDEX(T:T,58)="","",INDEX(T:T,58))</f>
        <v/>
      </c>
      <c r="AI58" s="105" t="str">
        <f>IF(INDEX(U:U,58)="","",INDEX(U:U,58))</f>
        <v/>
      </c>
      <c r="AJ58" s="105" t="str">
        <f>IF(INDEX(W:W,58)="","",INDEX(W:W,58))</f>
        <v/>
      </c>
      <c r="AK58" s="105" t="str">
        <f>IF(INDEX(Z:Z,58)="","",INDEX(Z:Z,58))</f>
        <v/>
      </c>
      <c r="AL58" s="105" t="str">
        <f>IF(INDEX(AB:AB,58)="","",INDEX(AB:AB,58))</f>
        <v/>
      </c>
    </row>
    <row r="59" spans="1:38" ht="22.5" customHeight="1" x14ac:dyDescent="0.45">
      <c r="A59" s="177"/>
      <c r="B59" s="57">
        <v>18</v>
      </c>
      <c r="C59" s="44" t="str">
        <f t="shared" si="5"/>
        <v/>
      </c>
      <c r="D59" s="45" t="str">
        <f t="shared" si="6"/>
        <v/>
      </c>
      <c r="E59" s="151" t="str">
        <f t="shared" si="7"/>
        <v/>
      </c>
      <c r="F59" s="44" t="str">
        <f t="shared" si="8"/>
        <v/>
      </c>
      <c r="G59" s="115" t="str">
        <f t="shared" si="9"/>
        <v/>
      </c>
      <c r="H59" s="115" t="str">
        <f t="shared" si="10"/>
        <v/>
      </c>
      <c r="I59" s="46" t="str">
        <f t="shared" si="11"/>
        <v/>
      </c>
      <c r="J59" s="47" t="s">
        <v>59</v>
      </c>
      <c r="K59" s="48" t="str">
        <f>IF(INDEX(C:C,59)="","",IF(INDEX(D:D,59)="X",M$16,H$16))</f>
        <v/>
      </c>
      <c r="L59" s="49"/>
      <c r="M59" s="50" t="str">
        <f t="shared" si="14"/>
        <v/>
      </c>
      <c r="N59" s="47" t="s">
        <v>59</v>
      </c>
      <c r="O59" s="180"/>
      <c r="Q59" s="51"/>
      <c r="R59" s="21"/>
      <c r="S59" s="51"/>
      <c r="T59" s="90"/>
      <c r="U59" s="21"/>
      <c r="V59" s="51"/>
      <c r="W59" s="21"/>
      <c r="X59" s="51"/>
      <c r="Y59" s="51"/>
      <c r="Z59" s="21"/>
      <c r="AA59" s="51"/>
      <c r="AB59" s="19"/>
      <c r="AC59" s="25" t="str">
        <f t="shared" si="12"/>
        <v/>
      </c>
      <c r="AD59" s="224"/>
      <c r="AE59" s="103" t="str">
        <f t="shared" si="13"/>
        <v/>
      </c>
      <c r="AF59" s="104" t="str">
        <f>IF(INDEX(P:P,59)="","",INDEX(P:P,59))</f>
        <v/>
      </c>
      <c r="AG59" s="105" t="str">
        <f>IF(INDEX(R:R,59)="","",INDEX(R:R,59))</f>
        <v/>
      </c>
      <c r="AH59" s="105" t="str">
        <f>IF(INDEX(T:T,59)="","",INDEX(T:T,59))</f>
        <v/>
      </c>
      <c r="AI59" s="105" t="str">
        <f>IF(INDEX(U:U,59)="","",INDEX(U:U,59))</f>
        <v/>
      </c>
      <c r="AJ59" s="105" t="str">
        <f>IF(INDEX(W:W,59)="","",INDEX(W:W,59))</f>
        <v/>
      </c>
      <c r="AK59" s="105" t="str">
        <f>IF(INDEX(Z:Z,59)="","",INDEX(Z:Z,59))</f>
        <v/>
      </c>
      <c r="AL59" s="105" t="str">
        <f>IF(INDEX(AB:AB,59)="","",INDEX(AB:AB,59))</f>
        <v/>
      </c>
    </row>
    <row r="60" spans="1:38" ht="22.5" customHeight="1" x14ac:dyDescent="0.45">
      <c r="A60" s="177"/>
      <c r="B60" s="57">
        <v>19</v>
      </c>
      <c r="C60" s="44" t="str">
        <f t="shared" si="5"/>
        <v/>
      </c>
      <c r="D60" s="45" t="str">
        <f t="shared" si="6"/>
        <v/>
      </c>
      <c r="E60" s="151" t="str">
        <f t="shared" si="7"/>
        <v/>
      </c>
      <c r="F60" s="44" t="str">
        <f t="shared" si="8"/>
        <v/>
      </c>
      <c r="G60" s="115" t="str">
        <f t="shared" si="9"/>
        <v/>
      </c>
      <c r="H60" s="115" t="str">
        <f t="shared" si="10"/>
        <v/>
      </c>
      <c r="I60" s="46" t="str">
        <f t="shared" si="11"/>
        <v/>
      </c>
      <c r="J60" s="47" t="s">
        <v>59</v>
      </c>
      <c r="K60" s="48" t="str">
        <f>IF(INDEX(C:C,60)="","",IF(INDEX(D:D,60)="X",M$16,H$16))</f>
        <v/>
      </c>
      <c r="L60" s="49"/>
      <c r="M60" s="50" t="str">
        <f t="shared" si="14"/>
        <v/>
      </c>
      <c r="N60" s="47" t="s">
        <v>59</v>
      </c>
      <c r="O60" s="180"/>
      <c r="Q60" s="51"/>
      <c r="R60" s="21"/>
      <c r="S60" s="51"/>
      <c r="T60" s="90"/>
      <c r="U60" s="21"/>
      <c r="V60" s="51"/>
      <c r="W60" s="116"/>
      <c r="X60" s="51"/>
      <c r="Y60" s="51"/>
      <c r="Z60" s="116"/>
      <c r="AA60" s="51"/>
      <c r="AB60" s="19"/>
      <c r="AC60" s="25" t="str">
        <f t="shared" si="12"/>
        <v/>
      </c>
      <c r="AD60" s="224"/>
      <c r="AE60" s="103" t="str">
        <f t="shared" si="13"/>
        <v/>
      </c>
      <c r="AF60" s="104" t="str">
        <f>IF(INDEX(P:P,60)="","",INDEX(P:P,60))</f>
        <v/>
      </c>
      <c r="AG60" s="105" t="str">
        <f>IF(INDEX(R:R,60)="","",INDEX(R:R,60))</f>
        <v/>
      </c>
      <c r="AH60" s="105" t="str">
        <f>IF(INDEX(T:T,60)="","",INDEX(T:T,60))</f>
        <v/>
      </c>
      <c r="AI60" s="105" t="str">
        <f>IF(INDEX(U:U,60)="","",INDEX(U:U,60))</f>
        <v/>
      </c>
      <c r="AJ60" s="105" t="str">
        <f>IF(INDEX(W:W,60)="","",INDEX(W:W,60))</f>
        <v/>
      </c>
      <c r="AK60" s="105" t="str">
        <f>IF(INDEX(Z:Z,60)="","",INDEX(Z:Z,60))</f>
        <v/>
      </c>
      <c r="AL60" s="105" t="str">
        <f>IF(INDEX(AB:AB,60)="","",INDEX(AB:AB,60))</f>
        <v/>
      </c>
    </row>
    <row r="61" spans="1:38" ht="22.5" customHeight="1" x14ac:dyDescent="0.45">
      <c r="A61" s="177"/>
      <c r="B61" s="57">
        <v>20</v>
      </c>
      <c r="C61" s="44" t="str">
        <f t="shared" si="5"/>
        <v/>
      </c>
      <c r="D61" s="45" t="str">
        <f t="shared" si="6"/>
        <v/>
      </c>
      <c r="E61" s="151" t="str">
        <f t="shared" si="7"/>
        <v/>
      </c>
      <c r="F61" s="44" t="str">
        <f t="shared" si="8"/>
        <v/>
      </c>
      <c r="G61" s="115" t="str">
        <f t="shared" si="9"/>
        <v/>
      </c>
      <c r="H61" s="115" t="str">
        <f t="shared" si="10"/>
        <v/>
      </c>
      <c r="I61" s="46" t="str">
        <f t="shared" si="11"/>
        <v/>
      </c>
      <c r="J61" s="47" t="s">
        <v>59</v>
      </c>
      <c r="K61" s="48" t="str">
        <f>IF(INDEX(C:C,61)="","",IF(INDEX(D:D,61)="X",M$16,H$16))</f>
        <v/>
      </c>
      <c r="L61" s="49"/>
      <c r="M61" s="50" t="str">
        <f t="shared" si="14"/>
        <v/>
      </c>
      <c r="N61" s="47" t="s">
        <v>59</v>
      </c>
      <c r="O61" s="180"/>
      <c r="Q61" s="51"/>
      <c r="R61" s="21"/>
      <c r="S61" s="51"/>
      <c r="T61" s="90"/>
      <c r="U61" s="21"/>
      <c r="V61" s="51"/>
      <c r="W61" s="21"/>
      <c r="X61" s="51"/>
      <c r="Y61" s="51"/>
      <c r="Z61" s="21"/>
      <c r="AA61" s="51"/>
      <c r="AB61" s="19"/>
      <c r="AC61" s="25" t="str">
        <f t="shared" si="12"/>
        <v/>
      </c>
      <c r="AD61" s="224"/>
      <c r="AE61" s="103" t="str">
        <f t="shared" si="13"/>
        <v/>
      </c>
      <c r="AF61" s="104" t="str">
        <f>IF(INDEX(P:P,61)="","",INDEX(P:P,61))</f>
        <v/>
      </c>
      <c r="AG61" s="105" t="str">
        <f>IF(INDEX(R:R,61)="","",INDEX(R:R,61))</f>
        <v/>
      </c>
      <c r="AH61" s="105" t="str">
        <f>IF(INDEX(T:T,61)="","",INDEX(T:T,61))</f>
        <v/>
      </c>
      <c r="AI61" s="105" t="str">
        <f>IF(INDEX(U:U,61)="","",INDEX(U:U,61))</f>
        <v/>
      </c>
      <c r="AJ61" s="105" t="str">
        <f>IF(INDEX(W:W,61)="","",INDEX(W:W,61))</f>
        <v/>
      </c>
      <c r="AK61" s="105" t="str">
        <f>IF(INDEX(Z:Z,61)="","",INDEX(Z:Z,61))</f>
        <v/>
      </c>
      <c r="AL61" s="105" t="str">
        <f>IF(INDEX(AB:AB,61)="","",INDEX(AB:AB,61))</f>
        <v/>
      </c>
    </row>
    <row r="62" spans="1:38" ht="22.5" customHeight="1" x14ac:dyDescent="0.45">
      <c r="A62" s="177"/>
      <c r="B62" s="57">
        <v>21</v>
      </c>
      <c r="C62" s="44" t="str">
        <f t="shared" si="5"/>
        <v/>
      </c>
      <c r="D62" s="45" t="str">
        <f t="shared" si="6"/>
        <v/>
      </c>
      <c r="E62" s="151" t="str">
        <f t="shared" si="7"/>
        <v/>
      </c>
      <c r="F62" s="44" t="str">
        <f t="shared" si="8"/>
        <v/>
      </c>
      <c r="G62" s="115" t="str">
        <f t="shared" si="9"/>
        <v/>
      </c>
      <c r="H62" s="115" t="str">
        <f t="shared" si="10"/>
        <v/>
      </c>
      <c r="I62" s="46" t="str">
        <f t="shared" si="11"/>
        <v/>
      </c>
      <c r="J62" s="47" t="s">
        <v>59</v>
      </c>
      <c r="K62" s="48" t="str">
        <f>IF(INDEX(C:C,62)="","",IF(INDEX(D:D,62)="X",M$16,H$16))</f>
        <v/>
      </c>
      <c r="L62" s="49"/>
      <c r="M62" s="50" t="str">
        <f t="shared" si="14"/>
        <v/>
      </c>
      <c r="N62" s="47" t="s">
        <v>59</v>
      </c>
      <c r="O62" s="180"/>
      <c r="Q62" s="51"/>
      <c r="R62" s="21"/>
      <c r="S62" s="51"/>
      <c r="T62" s="90"/>
      <c r="U62" s="21"/>
      <c r="V62" s="51"/>
      <c r="W62" s="21"/>
      <c r="X62" s="51"/>
      <c r="Y62" s="51"/>
      <c r="Z62" s="21"/>
      <c r="AA62" s="51"/>
      <c r="AB62" s="19"/>
      <c r="AC62" s="25" t="str">
        <f t="shared" si="12"/>
        <v/>
      </c>
      <c r="AD62" s="224"/>
      <c r="AE62" s="103" t="str">
        <f t="shared" si="13"/>
        <v/>
      </c>
      <c r="AF62" s="104" t="str">
        <f>IF(INDEX(P:P,62)="","",INDEX(P:P,62))</f>
        <v/>
      </c>
      <c r="AG62" s="105" t="str">
        <f>IF(INDEX(R:R,62)="","",INDEX(R:R,62))</f>
        <v/>
      </c>
      <c r="AH62" s="105" t="str">
        <f>IF(INDEX(T:T,62)="","",INDEX(T:T,62))</f>
        <v/>
      </c>
      <c r="AI62" s="105" t="str">
        <f>IF(INDEX(U:U,62)="","",INDEX(U:U,62))</f>
        <v/>
      </c>
      <c r="AJ62" s="105" t="str">
        <f>IF(INDEX(W:W,62)="","",INDEX(W:W,62))</f>
        <v/>
      </c>
      <c r="AK62" s="105" t="str">
        <f>IF(INDEX(Z:Z,62)="","",INDEX(Z:Z,62))</f>
        <v/>
      </c>
      <c r="AL62" s="105" t="str">
        <f>IF(INDEX(AB:AB,62)="","",INDEX(AB:AB,62))</f>
        <v/>
      </c>
    </row>
    <row r="63" spans="1:38" ht="22.5" customHeight="1" x14ac:dyDescent="0.45">
      <c r="A63" s="177"/>
      <c r="B63" s="57">
        <v>22</v>
      </c>
      <c r="C63" s="44" t="str">
        <f t="shared" si="5"/>
        <v/>
      </c>
      <c r="D63" s="45" t="str">
        <f t="shared" si="6"/>
        <v/>
      </c>
      <c r="E63" s="151" t="str">
        <f t="shared" si="7"/>
        <v/>
      </c>
      <c r="F63" s="44" t="str">
        <f t="shared" si="8"/>
        <v/>
      </c>
      <c r="G63" s="115" t="str">
        <f t="shared" si="9"/>
        <v/>
      </c>
      <c r="H63" s="115" t="str">
        <f t="shared" si="10"/>
        <v/>
      </c>
      <c r="I63" s="46" t="str">
        <f t="shared" si="11"/>
        <v/>
      </c>
      <c r="J63" s="47" t="s">
        <v>59</v>
      </c>
      <c r="K63" s="48" t="str">
        <f>IF(INDEX(C:C,63)="","",IF(INDEX(D:D,63)="X",M$16,H$16))</f>
        <v/>
      </c>
      <c r="L63" s="49"/>
      <c r="M63" s="50" t="str">
        <f t="shared" si="14"/>
        <v/>
      </c>
      <c r="N63" s="47" t="s">
        <v>59</v>
      </c>
      <c r="O63" s="180"/>
      <c r="Q63" s="51"/>
      <c r="R63" s="21"/>
      <c r="S63" s="51"/>
      <c r="T63" s="90"/>
      <c r="U63" s="21"/>
      <c r="V63" s="51"/>
      <c r="W63" s="21"/>
      <c r="X63" s="51"/>
      <c r="Y63" s="51"/>
      <c r="Z63" s="21"/>
      <c r="AA63" s="51"/>
      <c r="AB63" s="19"/>
      <c r="AC63" s="25" t="str">
        <f t="shared" si="12"/>
        <v/>
      </c>
      <c r="AD63" s="224"/>
      <c r="AE63" s="103" t="str">
        <f t="shared" si="13"/>
        <v/>
      </c>
      <c r="AF63" s="104" t="str">
        <f>IF(INDEX(P:P,63)="","",INDEX(P:P,63))</f>
        <v/>
      </c>
      <c r="AG63" s="105" t="str">
        <f>IF(INDEX(R:R,63)="","",INDEX(R:R,63))</f>
        <v/>
      </c>
      <c r="AH63" s="105" t="str">
        <f>IF(INDEX(T:T,63)="","",INDEX(T:T,63))</f>
        <v/>
      </c>
      <c r="AI63" s="105" t="str">
        <f>IF(INDEX(U:U,63)="","",INDEX(U:U,63))</f>
        <v/>
      </c>
      <c r="AJ63" s="105" t="str">
        <f>IF(INDEX(W:W,63)="","",INDEX(W:W,63))</f>
        <v/>
      </c>
      <c r="AK63" s="105" t="str">
        <f>IF(INDEX(Z:Z,63)="","",INDEX(Z:Z,63))</f>
        <v/>
      </c>
      <c r="AL63" s="105" t="str">
        <f>IF(INDEX(AB:AB,63)="","",INDEX(AB:AB,63))</f>
        <v/>
      </c>
    </row>
    <row r="64" spans="1:38" ht="22.5" customHeight="1" thickBot="1" x14ac:dyDescent="0.5">
      <c r="A64" s="177"/>
      <c r="B64" s="57">
        <v>23</v>
      </c>
      <c r="C64" s="44" t="str">
        <f t="shared" si="5"/>
        <v/>
      </c>
      <c r="D64" s="45" t="str">
        <f t="shared" si="6"/>
        <v/>
      </c>
      <c r="E64" s="151" t="str">
        <f t="shared" si="7"/>
        <v/>
      </c>
      <c r="F64" s="44" t="str">
        <f t="shared" si="8"/>
        <v/>
      </c>
      <c r="G64" s="115" t="str">
        <f t="shared" si="9"/>
        <v/>
      </c>
      <c r="H64" s="115" t="str">
        <f t="shared" si="10"/>
        <v/>
      </c>
      <c r="I64" s="46" t="str">
        <f t="shared" si="11"/>
        <v/>
      </c>
      <c r="J64" s="47" t="s">
        <v>59</v>
      </c>
      <c r="K64" s="48" t="str">
        <f>IF(INDEX(C:C,64)="","",IF(INDEX(D:D,64)="X",M$16,H$16))</f>
        <v/>
      </c>
      <c r="L64" s="49"/>
      <c r="M64" s="50" t="str">
        <f t="shared" si="14"/>
        <v/>
      </c>
      <c r="N64" s="47" t="s">
        <v>59</v>
      </c>
      <c r="O64" s="180"/>
      <c r="P64" s="24"/>
      <c r="Q64" s="51"/>
      <c r="R64" s="21"/>
      <c r="S64" s="51"/>
      <c r="T64" s="90"/>
      <c r="U64" s="21"/>
      <c r="V64" s="51"/>
      <c r="W64" s="116"/>
      <c r="X64" s="51"/>
      <c r="Y64" s="51"/>
      <c r="Z64" s="116"/>
      <c r="AA64" s="51"/>
      <c r="AB64" s="19"/>
      <c r="AC64" s="25" t="str">
        <f t="shared" si="12"/>
        <v/>
      </c>
      <c r="AD64" s="224"/>
      <c r="AE64" s="103" t="str">
        <f t="shared" si="13"/>
        <v/>
      </c>
      <c r="AF64" s="104" t="str">
        <f>IF(INDEX(P:P,64)="","",INDEX(P:P,64))</f>
        <v/>
      </c>
      <c r="AG64" s="105" t="str">
        <f>IF(INDEX(R:R,64)="","",INDEX(R:R,64))</f>
        <v/>
      </c>
      <c r="AH64" s="105" t="str">
        <f>IF(INDEX(T:T,64)="","",INDEX(T:T,64))</f>
        <v/>
      </c>
      <c r="AI64" s="105" t="str">
        <f>IF(INDEX(U:U,64)="","",INDEX(U:U,64))</f>
        <v/>
      </c>
      <c r="AJ64" s="105" t="str">
        <f>IF(INDEX(W:W,64)="","",INDEX(W:W,64))</f>
        <v/>
      </c>
      <c r="AK64" s="105" t="str">
        <f>IF(INDEX(Z:Z,64)="","",INDEX(Z:Z,64))</f>
        <v/>
      </c>
      <c r="AL64" s="105" t="str">
        <f>IF(INDEX(AB:AB,64)="","",INDEX(AB:AB,64))</f>
        <v/>
      </c>
    </row>
    <row r="65" spans="1:32" ht="22.5" customHeight="1" thickBot="1" x14ac:dyDescent="0.25">
      <c r="A65" s="177"/>
      <c r="B65" s="55">
        <v>24</v>
      </c>
      <c r="C65" s="158" t="str">
        <f>IF(AND(B$35="",B$67="",B$99=""),"",IF(AND(B$67="",B$99=""),"Festzusetzender Steuerbetrag, Summe Spalte 9, Zeilen 9 - 23, bitte Betrag eintragen","Summe Spalte 9, Zeilen 9 - 23, bitte Betrag eintragen"))</f>
        <v/>
      </c>
      <c r="D65" s="159"/>
      <c r="E65" s="159"/>
      <c r="F65" s="159"/>
      <c r="G65" s="159"/>
      <c r="H65" s="159"/>
      <c r="I65" s="234" t="str">
        <f>IF(B67="","","Übertrag auf Seite 3")</f>
        <v/>
      </c>
      <c r="J65" s="234"/>
      <c r="K65" s="235"/>
      <c r="L65" s="52" t="str">
        <f>IF(L50="","",SUM(L50:N64))</f>
        <v/>
      </c>
      <c r="M65" s="53" t="str">
        <f>IF(AND(AF51="",AF52="",AF53="",AF54="",AF55="",AF56="",AF57="",AF58="",AF59="",AF60="",AF61="",AF62="",AF63="",AF64="",B35="",B67="",B99=""),"",SUM(M50:M64))</f>
        <v/>
      </c>
      <c r="N65" s="54" t="s">
        <v>59</v>
      </c>
      <c r="O65" s="179"/>
      <c r="P65" s="192" t="s">
        <v>108</v>
      </c>
      <c r="Q65" s="192"/>
      <c r="R65" s="192"/>
      <c r="S65" s="192"/>
      <c r="T65" s="192"/>
      <c r="U65" s="84"/>
      <c r="V65" s="84"/>
      <c r="W65" s="84"/>
      <c r="X65" s="84"/>
      <c r="Y65" s="84"/>
      <c r="Z65" s="84"/>
      <c r="AA65" s="84"/>
      <c r="AB65" s="84"/>
      <c r="AC65" s="85" t="s">
        <v>105</v>
      </c>
      <c r="AD65" s="223"/>
      <c r="AE65" s="103"/>
      <c r="AF65" s="104"/>
    </row>
    <row r="66" spans="1:32" ht="18" customHeight="1" x14ac:dyDescent="0.2">
      <c r="A66" s="176"/>
      <c r="B66" s="27"/>
      <c r="C66" s="154" t="str">
        <f>IF(AND(B$35="",B$67="",B$99=""),"",IF(AND(B$67="",B$99=""),AF66,""))</f>
        <v/>
      </c>
      <c r="D66" s="154"/>
      <c r="E66" s="154"/>
      <c r="F66" s="154"/>
      <c r="G66" s="154"/>
      <c r="H66" s="156" t="str">
        <f>IF(AND(B$67="",B$99=""),H130,"")</f>
        <v>Unterschrift bitte auf Blatt "Zusammenstellung" Seite 2!</v>
      </c>
      <c r="I66" s="156"/>
      <c r="J66" s="156"/>
      <c r="K66" s="156"/>
      <c r="L66" s="156"/>
      <c r="M66" s="156"/>
      <c r="N66" s="156"/>
      <c r="O66" s="179"/>
      <c r="P66" s="198"/>
      <c r="Q66" s="198"/>
      <c r="R66" s="198"/>
      <c r="S66" s="198"/>
      <c r="T66" s="198"/>
      <c r="U66" s="198"/>
      <c r="V66" s="198"/>
      <c r="W66" s="198"/>
      <c r="X66" s="198"/>
      <c r="Y66" s="198"/>
      <c r="Z66" s="198"/>
      <c r="AA66" s="198"/>
      <c r="AB66" s="198"/>
      <c r="AC66" s="198"/>
      <c r="AD66" s="223"/>
      <c r="AE66" s="103"/>
      <c r="AF66" s="104" t="s">
        <v>82</v>
      </c>
    </row>
    <row r="67" spans="1:32" ht="24" customHeight="1" x14ac:dyDescent="0.2">
      <c r="A67" s="176"/>
      <c r="B67" s="155" t="str">
        <f>IF(AND(B99="",AF83="",AF84="",AF85="",AF86="",AF87="",AF88="",AF89="",AF90="",AF91="",AF92="",AF93="",AF94="",AF95="",AF96=""),"","Seite 3")</f>
        <v/>
      </c>
      <c r="C67" s="155"/>
      <c r="D67" s="155"/>
      <c r="E67" s="155"/>
      <c r="F67" s="155"/>
      <c r="G67" s="155"/>
      <c r="H67" s="155"/>
      <c r="I67" s="155"/>
      <c r="J67" s="155"/>
      <c r="K67" s="155"/>
      <c r="L67" s="155"/>
      <c r="M67" s="155"/>
      <c r="N67" s="155"/>
      <c r="O67" s="176"/>
      <c r="P67" s="198"/>
      <c r="Q67" s="198"/>
      <c r="R67" s="198"/>
      <c r="S67" s="198"/>
      <c r="T67" s="198"/>
      <c r="U67" s="198"/>
      <c r="V67" s="198"/>
      <c r="W67" s="198"/>
      <c r="X67" s="198"/>
      <c r="Y67" s="198"/>
      <c r="Z67" s="198"/>
      <c r="AA67" s="198"/>
      <c r="AB67" s="198"/>
      <c r="AC67" s="198"/>
      <c r="AD67" s="223"/>
      <c r="AE67" s="103"/>
      <c r="AF67" s="104"/>
    </row>
    <row r="68" spans="1:32" ht="15.75" customHeight="1" x14ac:dyDescent="0.2">
      <c r="A68" s="176"/>
      <c r="B68" s="157" t="s">
        <v>38</v>
      </c>
      <c r="C68" s="157"/>
      <c r="D68" s="157"/>
      <c r="E68" s="173" t="s">
        <v>39</v>
      </c>
      <c r="F68" s="173"/>
      <c r="G68" s="187" t="str">
        <f>IF(B67="","",G$8)</f>
        <v/>
      </c>
      <c r="H68" s="188"/>
      <c r="I68" s="249" t="s">
        <v>32</v>
      </c>
      <c r="J68" s="249"/>
      <c r="K68" s="187" t="str">
        <f>IF(B67="","",K$8)</f>
        <v/>
      </c>
      <c r="L68" s="188"/>
      <c r="M68" s="191"/>
      <c r="N68" s="191"/>
      <c r="O68" s="176"/>
      <c r="P68" s="198"/>
      <c r="Q68" s="198"/>
      <c r="R68" s="198"/>
      <c r="S68" s="198"/>
      <c r="T68" s="198"/>
      <c r="U68" s="198"/>
      <c r="V68" s="198"/>
      <c r="W68" s="198"/>
      <c r="X68" s="198"/>
      <c r="Y68" s="198"/>
      <c r="Z68" s="198"/>
      <c r="AA68" s="198"/>
      <c r="AB68" s="198"/>
      <c r="AC68" s="198"/>
      <c r="AD68" s="223"/>
      <c r="AE68" s="103"/>
      <c r="AF68" s="104"/>
    </row>
    <row r="69" spans="1:32" ht="15.75" customHeight="1" x14ac:dyDescent="0.2">
      <c r="A69" s="176"/>
      <c r="B69" s="157" t="s">
        <v>33</v>
      </c>
      <c r="C69" s="157"/>
      <c r="D69" s="157"/>
      <c r="E69" s="173"/>
      <c r="F69" s="173"/>
      <c r="G69" s="189"/>
      <c r="H69" s="190"/>
      <c r="I69" s="249"/>
      <c r="J69" s="249"/>
      <c r="K69" s="189"/>
      <c r="L69" s="190"/>
      <c r="M69" s="191"/>
      <c r="N69" s="191"/>
      <c r="O69" s="176"/>
      <c r="P69" s="198"/>
      <c r="Q69" s="198"/>
      <c r="R69" s="198"/>
      <c r="S69" s="198"/>
      <c r="T69" s="198"/>
      <c r="U69" s="198"/>
      <c r="V69" s="198"/>
      <c r="W69" s="198"/>
      <c r="X69" s="198"/>
      <c r="Y69" s="198"/>
      <c r="Z69" s="198"/>
      <c r="AA69" s="198"/>
      <c r="AB69" s="198"/>
      <c r="AC69" s="198"/>
      <c r="AD69" s="223"/>
      <c r="AE69" s="103"/>
      <c r="AF69" s="104"/>
    </row>
    <row r="70" spans="1:32" ht="14.25" customHeight="1" x14ac:dyDescent="0.2">
      <c r="A70" s="176"/>
      <c r="B70" s="160" t="s">
        <v>4</v>
      </c>
      <c r="C70" s="160"/>
      <c r="D70" s="160"/>
      <c r="E70" s="160"/>
      <c r="F70" s="160"/>
      <c r="G70" s="160"/>
      <c r="H70" s="160"/>
      <c r="I70" s="160"/>
      <c r="J70" s="160"/>
      <c r="K70" s="160"/>
      <c r="L70" s="160"/>
      <c r="M70" s="160"/>
      <c r="N70" s="160"/>
      <c r="O70" s="176"/>
      <c r="P70" s="198"/>
      <c r="Q70" s="198"/>
      <c r="R70" s="198"/>
      <c r="S70" s="198"/>
      <c r="T70" s="198"/>
      <c r="U70" s="198"/>
      <c r="V70" s="198"/>
      <c r="W70" s="198"/>
      <c r="X70" s="198"/>
      <c r="Y70" s="198"/>
      <c r="Z70" s="198"/>
      <c r="AA70" s="198"/>
      <c r="AB70" s="198"/>
      <c r="AC70" s="198"/>
      <c r="AD70" s="223"/>
      <c r="AE70" s="103"/>
      <c r="AF70" s="104"/>
    </row>
    <row r="71" spans="1:32" ht="24" customHeight="1" x14ac:dyDescent="0.2">
      <c r="A71" s="176"/>
      <c r="B71" s="157" t="s">
        <v>35</v>
      </c>
      <c r="C71" s="157"/>
      <c r="D71" s="157"/>
      <c r="E71" s="185" t="str">
        <f>IF(B67="","",E$13)</f>
        <v/>
      </c>
      <c r="F71" s="185"/>
      <c r="G71" s="185"/>
      <c r="H71" s="89"/>
      <c r="I71" s="161" t="s">
        <v>3</v>
      </c>
      <c r="J71" s="161"/>
      <c r="K71" s="246" t="str">
        <f>IF(B67="","",K$6)</f>
        <v/>
      </c>
      <c r="L71" s="247" t="str">
        <f>IF(J83="","",IF(L45&gt;0,L45,""))</f>
        <v>Zahlungs-</v>
      </c>
      <c r="M71" s="247" t="str">
        <f>IF(K83="","",IF(M45&gt;0,M45,""))</f>
        <v/>
      </c>
      <c r="N71" s="248" t="str">
        <f>IF(L83="","",IF(N45&gt;0,N45,""))</f>
        <v/>
      </c>
      <c r="O71" s="176"/>
      <c r="P71" s="87"/>
      <c r="Q71" s="87"/>
      <c r="R71" s="87"/>
      <c r="S71" s="87"/>
      <c r="T71" s="87"/>
      <c r="U71" s="78"/>
      <c r="V71" s="87"/>
      <c r="W71" s="87"/>
      <c r="X71" s="87"/>
      <c r="Y71" s="87"/>
      <c r="Z71" s="87"/>
      <c r="AA71" s="87"/>
      <c r="AB71" s="87"/>
      <c r="AC71" s="87"/>
      <c r="AD71" s="223"/>
      <c r="AE71" s="103"/>
      <c r="AF71" s="104"/>
    </row>
    <row r="72" spans="1:32" ht="19.5" customHeight="1" x14ac:dyDescent="0.2">
      <c r="A72" s="176"/>
      <c r="B72" s="181"/>
      <c r="C72" s="181"/>
      <c r="D72" s="181"/>
      <c r="E72" s="231" t="s">
        <v>40</v>
      </c>
      <c r="F72" s="231"/>
      <c r="G72" s="231"/>
      <c r="H72" s="231"/>
      <c r="I72" s="231"/>
      <c r="J72" s="231"/>
      <c r="K72" s="231"/>
      <c r="L72" s="231"/>
      <c r="M72" s="231"/>
      <c r="N72" s="231"/>
      <c r="O72" s="176"/>
      <c r="P72" s="198"/>
      <c r="Q72" s="198"/>
      <c r="R72" s="198"/>
      <c r="S72" s="198"/>
      <c r="T72" s="198"/>
      <c r="U72" s="198"/>
      <c r="V72" s="198"/>
      <c r="W72" s="198"/>
      <c r="X72" s="198"/>
      <c r="Y72" s="198"/>
      <c r="Z72" s="198"/>
      <c r="AA72" s="198"/>
      <c r="AB72" s="198"/>
      <c r="AC72" s="198"/>
      <c r="AD72" s="223"/>
      <c r="AE72" s="103"/>
      <c r="AF72" s="104"/>
    </row>
    <row r="73" spans="1:32" ht="18.75" customHeight="1" x14ac:dyDescent="0.2">
      <c r="A73" s="176"/>
      <c r="B73" s="154" t="s">
        <v>9</v>
      </c>
      <c r="C73" s="154"/>
      <c r="D73" s="154"/>
      <c r="E73" s="154" t="s">
        <v>66</v>
      </c>
      <c r="F73" s="154"/>
      <c r="G73" s="154"/>
      <c r="H73" s="154"/>
      <c r="I73" s="154"/>
      <c r="J73" s="154"/>
      <c r="K73" s="154"/>
      <c r="L73" s="154"/>
      <c r="M73" s="154"/>
      <c r="N73" s="154"/>
      <c r="O73" s="176"/>
      <c r="P73" s="198"/>
      <c r="Q73" s="198"/>
      <c r="R73" s="198"/>
      <c r="S73" s="198"/>
      <c r="T73" s="198"/>
      <c r="U73" s="198"/>
      <c r="V73" s="198"/>
      <c r="W73" s="198"/>
      <c r="X73" s="198"/>
      <c r="Y73" s="198"/>
      <c r="Z73" s="198"/>
      <c r="AA73" s="198"/>
      <c r="AB73" s="198"/>
      <c r="AC73" s="198"/>
      <c r="AD73" s="223"/>
      <c r="AE73" s="103"/>
      <c r="AF73" s="104"/>
    </row>
    <row r="74" spans="1:32" ht="14.25" customHeight="1" x14ac:dyDescent="0.25">
      <c r="A74" s="176"/>
      <c r="B74" s="157" t="s">
        <v>67</v>
      </c>
      <c r="C74" s="157"/>
      <c r="D74" s="157"/>
      <c r="E74" s="157" t="s">
        <v>68</v>
      </c>
      <c r="F74" s="157"/>
      <c r="G74" s="30" t="s">
        <v>69</v>
      </c>
      <c r="H74" s="31">
        <f>H42</f>
        <v>7.5</v>
      </c>
      <c r="I74" s="27" t="s">
        <v>70</v>
      </c>
      <c r="J74" s="27"/>
      <c r="K74" s="27"/>
      <c r="L74" s="27" t="s">
        <v>71</v>
      </c>
      <c r="M74" s="171">
        <f>M42</f>
        <v>25</v>
      </c>
      <c r="N74" s="171"/>
      <c r="O74" s="176"/>
      <c r="P74" s="198"/>
      <c r="Q74" s="198"/>
      <c r="R74" s="198"/>
      <c r="S74" s="198"/>
      <c r="T74" s="198"/>
      <c r="U74" s="198"/>
      <c r="V74" s="198"/>
      <c r="W74" s="198"/>
      <c r="X74" s="198"/>
      <c r="Y74" s="198"/>
      <c r="Z74" s="198"/>
      <c r="AA74" s="198"/>
      <c r="AB74" s="198"/>
      <c r="AC74" s="198"/>
      <c r="AD74" s="223"/>
      <c r="AE74" s="103"/>
      <c r="AF74" s="104"/>
    </row>
    <row r="75" spans="1:32" ht="12.6" customHeight="1" x14ac:dyDescent="0.2">
      <c r="A75" s="176"/>
      <c r="B75" s="160" t="s">
        <v>10</v>
      </c>
      <c r="C75" s="160"/>
      <c r="D75" s="160"/>
      <c r="E75" s="161" t="s">
        <v>100</v>
      </c>
      <c r="F75" s="161"/>
      <c r="G75" s="161"/>
      <c r="H75" s="161"/>
      <c r="I75" s="161"/>
      <c r="J75" s="161"/>
      <c r="K75" s="161"/>
      <c r="L75" s="161"/>
      <c r="M75" s="161"/>
      <c r="N75" s="161"/>
      <c r="O75" s="176"/>
      <c r="P75" s="87"/>
      <c r="Q75" s="87"/>
      <c r="R75" s="87"/>
      <c r="S75" s="87"/>
      <c r="T75" s="87"/>
      <c r="U75" s="78"/>
      <c r="V75" s="87"/>
      <c r="W75" s="87"/>
      <c r="X75" s="87"/>
      <c r="Y75" s="87"/>
      <c r="Z75" s="87"/>
      <c r="AA75" s="87"/>
      <c r="AB75" s="87"/>
      <c r="AC75" s="87"/>
      <c r="AD75" s="223"/>
      <c r="AE75" s="103"/>
      <c r="AF75" s="104"/>
    </row>
    <row r="76" spans="1:32" ht="12" customHeight="1" x14ac:dyDescent="0.15">
      <c r="A76" s="177"/>
      <c r="B76" s="32" t="s">
        <v>11</v>
      </c>
      <c r="C76" s="32">
        <v>1</v>
      </c>
      <c r="D76" s="33">
        <v>2</v>
      </c>
      <c r="E76" s="32">
        <v>3</v>
      </c>
      <c r="F76" s="33">
        <v>4</v>
      </c>
      <c r="G76" s="32">
        <v>5</v>
      </c>
      <c r="H76" s="33">
        <v>6</v>
      </c>
      <c r="I76" s="239">
        <v>7</v>
      </c>
      <c r="J76" s="239"/>
      <c r="K76" s="33">
        <v>8</v>
      </c>
      <c r="L76" s="232">
        <v>9</v>
      </c>
      <c r="M76" s="232"/>
      <c r="N76" s="232"/>
      <c r="O76" s="179"/>
      <c r="P76" s="198"/>
      <c r="Q76" s="198"/>
      <c r="R76" s="198"/>
      <c r="S76" s="198"/>
      <c r="T76" s="198"/>
      <c r="U76" s="198"/>
      <c r="V76" s="198"/>
      <c r="W76" s="198"/>
      <c r="X76" s="198"/>
      <c r="Y76" s="198"/>
      <c r="Z76" s="198"/>
      <c r="AA76" s="198"/>
      <c r="AB76" s="198"/>
      <c r="AC76" s="198"/>
      <c r="AD76" s="223"/>
      <c r="AE76" s="103"/>
      <c r="AF76" s="104"/>
    </row>
    <row r="77" spans="1:32" ht="12" customHeight="1" x14ac:dyDescent="0.2">
      <c r="A77" s="177"/>
      <c r="B77" s="162"/>
      <c r="C77" s="168" t="s">
        <v>12</v>
      </c>
      <c r="D77" s="34" t="s">
        <v>12</v>
      </c>
      <c r="E77" s="236" t="s">
        <v>13</v>
      </c>
      <c r="F77" s="34" t="s">
        <v>14</v>
      </c>
      <c r="G77" s="182" t="s">
        <v>15</v>
      </c>
      <c r="H77" s="34" t="s">
        <v>61</v>
      </c>
      <c r="I77" s="243" t="s">
        <v>72</v>
      </c>
      <c r="J77" s="168"/>
      <c r="K77" s="34" t="s">
        <v>16</v>
      </c>
      <c r="L77" s="165" t="s">
        <v>17</v>
      </c>
      <c r="M77" s="166"/>
      <c r="N77" s="167"/>
      <c r="O77" s="179"/>
      <c r="P77" s="199" t="s">
        <v>12</v>
      </c>
      <c r="Q77" s="165" t="s">
        <v>12</v>
      </c>
      <c r="R77" s="166"/>
      <c r="S77" s="167"/>
      <c r="T77" s="199" t="s">
        <v>13</v>
      </c>
      <c r="U77" s="34" t="s">
        <v>14</v>
      </c>
      <c r="V77" s="211" t="s">
        <v>15</v>
      </c>
      <c r="W77" s="182"/>
      <c r="X77" s="212"/>
      <c r="Y77" s="165" t="s">
        <v>61</v>
      </c>
      <c r="Z77" s="166"/>
      <c r="AA77" s="167"/>
      <c r="AB77" s="34" t="s">
        <v>72</v>
      </c>
      <c r="AC77" s="79" t="s">
        <v>72</v>
      </c>
      <c r="AD77" s="223"/>
      <c r="AE77" s="103"/>
      <c r="AF77" s="104"/>
    </row>
    <row r="78" spans="1:32" ht="12" customHeight="1" x14ac:dyDescent="0.2">
      <c r="A78" s="177"/>
      <c r="B78" s="163"/>
      <c r="C78" s="169"/>
      <c r="D78" s="35" t="s">
        <v>18</v>
      </c>
      <c r="E78" s="237"/>
      <c r="F78" s="36" t="s">
        <v>19</v>
      </c>
      <c r="G78" s="183"/>
      <c r="H78" s="36" t="s">
        <v>62</v>
      </c>
      <c r="I78" s="244"/>
      <c r="J78" s="169"/>
      <c r="K78" s="36" t="s">
        <v>20</v>
      </c>
      <c r="L78" s="195" t="s">
        <v>21</v>
      </c>
      <c r="M78" s="196"/>
      <c r="N78" s="197"/>
      <c r="O78" s="179"/>
      <c r="P78" s="200"/>
      <c r="Q78" s="225" t="s">
        <v>18</v>
      </c>
      <c r="R78" s="226"/>
      <c r="S78" s="227"/>
      <c r="T78" s="200"/>
      <c r="U78" s="36" t="s">
        <v>19</v>
      </c>
      <c r="V78" s="213"/>
      <c r="W78" s="183"/>
      <c r="X78" s="214"/>
      <c r="Y78" s="195" t="s">
        <v>62</v>
      </c>
      <c r="Z78" s="196"/>
      <c r="AA78" s="197"/>
      <c r="AB78" s="36"/>
      <c r="AC78" s="80" t="s">
        <v>101</v>
      </c>
      <c r="AD78" s="223"/>
      <c r="AE78" s="103"/>
      <c r="AF78" s="104"/>
    </row>
    <row r="79" spans="1:32" ht="12" customHeight="1" x14ac:dyDescent="0.2">
      <c r="A79" s="177"/>
      <c r="B79" s="163"/>
      <c r="C79" s="169"/>
      <c r="D79" s="36" t="s">
        <v>22</v>
      </c>
      <c r="E79" s="237"/>
      <c r="F79" s="36" t="s">
        <v>23</v>
      </c>
      <c r="G79" s="183"/>
      <c r="H79" s="37" t="s">
        <v>64</v>
      </c>
      <c r="I79" s="244"/>
      <c r="J79" s="169"/>
      <c r="K79" s="38">
        <f>H74</f>
        <v>7.5</v>
      </c>
      <c r="L79" s="195"/>
      <c r="M79" s="196"/>
      <c r="N79" s="197"/>
      <c r="O79" s="179"/>
      <c r="P79" s="200"/>
      <c r="Q79" s="195" t="s">
        <v>22</v>
      </c>
      <c r="R79" s="196"/>
      <c r="S79" s="197"/>
      <c r="T79" s="200"/>
      <c r="U79" s="36" t="s">
        <v>23</v>
      </c>
      <c r="V79" s="213"/>
      <c r="W79" s="183"/>
      <c r="X79" s="214"/>
      <c r="Y79" s="220" t="s">
        <v>64</v>
      </c>
      <c r="Z79" s="221"/>
      <c r="AA79" s="222"/>
      <c r="AB79" s="36"/>
      <c r="AC79" s="80" t="s">
        <v>102</v>
      </c>
      <c r="AD79" s="223"/>
      <c r="AE79" s="103"/>
      <c r="AF79" s="104"/>
    </row>
    <row r="80" spans="1:32" ht="12" customHeight="1" x14ac:dyDescent="0.2">
      <c r="A80" s="177"/>
      <c r="B80" s="164"/>
      <c r="C80" s="170"/>
      <c r="D80" s="39" t="s">
        <v>24</v>
      </c>
      <c r="E80" s="238"/>
      <c r="F80" s="39" t="s">
        <v>25</v>
      </c>
      <c r="G80" s="184"/>
      <c r="H80" s="40" t="s">
        <v>63</v>
      </c>
      <c r="I80" s="245"/>
      <c r="J80" s="170"/>
      <c r="K80" s="41">
        <f>M74</f>
        <v>25</v>
      </c>
      <c r="L80" s="203" t="s">
        <v>26</v>
      </c>
      <c r="M80" s="204"/>
      <c r="N80" s="205"/>
      <c r="O80" s="179"/>
      <c r="P80" s="201"/>
      <c r="Q80" s="217" t="s">
        <v>24</v>
      </c>
      <c r="R80" s="218"/>
      <c r="S80" s="219"/>
      <c r="T80" s="201"/>
      <c r="U80" s="39" t="s">
        <v>25</v>
      </c>
      <c r="V80" s="215"/>
      <c r="W80" s="184"/>
      <c r="X80" s="216"/>
      <c r="Y80" s="203" t="s">
        <v>63</v>
      </c>
      <c r="Z80" s="204"/>
      <c r="AA80" s="205"/>
      <c r="AB80" s="39"/>
      <c r="AC80" s="81" t="s">
        <v>104</v>
      </c>
      <c r="AD80" s="223"/>
      <c r="AE80" s="103"/>
      <c r="AF80" s="104"/>
    </row>
    <row r="81" spans="1:38" ht="12" customHeight="1" x14ac:dyDescent="0.2">
      <c r="A81" s="177"/>
      <c r="B81" s="42" t="s">
        <v>27</v>
      </c>
      <c r="C81" s="43" t="s">
        <v>88</v>
      </c>
      <c r="D81" s="43"/>
      <c r="E81" s="172" t="s">
        <v>81</v>
      </c>
      <c r="F81" s="172"/>
      <c r="G81" s="43"/>
      <c r="H81" s="43"/>
      <c r="I81" s="43" t="s">
        <v>30</v>
      </c>
      <c r="J81" s="43" t="s">
        <v>60</v>
      </c>
      <c r="K81" s="43" t="s">
        <v>31</v>
      </c>
      <c r="L81" s="186" t="s">
        <v>30</v>
      </c>
      <c r="M81" s="186"/>
      <c r="N81" s="43" t="s">
        <v>60</v>
      </c>
      <c r="O81" s="179"/>
      <c r="P81" s="82" t="s">
        <v>88</v>
      </c>
      <c r="Q81" s="206" t="s">
        <v>28</v>
      </c>
      <c r="R81" s="207"/>
      <c r="S81" s="208"/>
      <c r="T81" s="209" t="s">
        <v>81</v>
      </c>
      <c r="U81" s="210"/>
      <c r="V81" s="206" t="s">
        <v>29</v>
      </c>
      <c r="W81" s="207"/>
      <c r="X81" s="208"/>
      <c r="Y81" s="206" t="s">
        <v>29</v>
      </c>
      <c r="Z81" s="207"/>
      <c r="AA81" s="208"/>
      <c r="AB81" s="82" t="s">
        <v>103</v>
      </c>
      <c r="AC81" s="83" t="s">
        <v>30</v>
      </c>
      <c r="AD81" s="223"/>
      <c r="AE81" s="103"/>
      <c r="AF81" s="104"/>
    </row>
    <row r="82" spans="1:38" ht="22.5" customHeight="1" x14ac:dyDescent="0.45">
      <c r="A82" s="177"/>
      <c r="B82" s="57">
        <v>25</v>
      </c>
      <c r="C82" s="70"/>
      <c r="D82" s="70"/>
      <c r="E82" s="70"/>
      <c r="F82" s="70"/>
      <c r="G82" s="70"/>
      <c r="H82" s="70"/>
      <c r="I82" s="240" t="str">
        <f>IF(B67="","","Übertrag von Seite 2")</f>
        <v/>
      </c>
      <c r="J82" s="241"/>
      <c r="K82" s="242"/>
      <c r="L82" s="49"/>
      <c r="M82" s="50" t="str">
        <f>IF(AND(B67="",B99=""),"",IF(M65="","",M65))</f>
        <v/>
      </c>
      <c r="N82" s="47" t="s">
        <v>59</v>
      </c>
      <c r="O82" s="180"/>
      <c r="P82" s="70"/>
      <c r="Q82" s="70"/>
      <c r="R82" s="70"/>
      <c r="S82" s="70"/>
      <c r="T82" s="70"/>
      <c r="U82" s="70"/>
      <c r="V82" s="70"/>
      <c r="W82" s="70"/>
      <c r="X82" s="70"/>
      <c r="Y82" s="70"/>
      <c r="Z82" s="70"/>
      <c r="AA82" s="70"/>
      <c r="AB82" s="70"/>
      <c r="AC82" s="70"/>
      <c r="AD82" s="224"/>
      <c r="AE82" s="103"/>
      <c r="AF82" s="104"/>
    </row>
    <row r="83" spans="1:38" ht="22.5" customHeight="1" x14ac:dyDescent="0.45">
      <c r="A83" s="177"/>
      <c r="B83" s="57">
        <v>26</v>
      </c>
      <c r="C83" s="44" t="str">
        <f t="shared" ref="C83:C96" si="15">IF(OR(AF83="",AF83=0),"",AF83)</f>
        <v/>
      </c>
      <c r="D83" s="45" t="str">
        <f t="shared" ref="D83:D96" si="16">IF(OR(AG83="",AG83=0),"",AG83)</f>
        <v/>
      </c>
      <c r="E83" s="151" t="str">
        <f t="shared" ref="E83:E96" si="17">IF(OR(AH83="",AH83=0),"",AH83)</f>
        <v/>
      </c>
      <c r="F83" s="44" t="str">
        <f t="shared" ref="F83:F96" si="18">IF(OR(AI83="",AI83=0),"",AI83)</f>
        <v/>
      </c>
      <c r="G83" s="115" t="str">
        <f t="shared" ref="G83:G96" si="19">IF(OR(AJ83="",AJ83=0),"",AJ83)</f>
        <v/>
      </c>
      <c r="H83" s="115" t="str">
        <f t="shared" ref="H83:H96" si="20">IF(OR(AK83="",AK83=0),"",AK83)</f>
        <v/>
      </c>
      <c r="I83" s="46" t="str">
        <f t="shared" ref="I83:I96" si="21">IF(AL83="","",ROUNDDOWN(AL83,0))</f>
        <v/>
      </c>
      <c r="J83" s="47" t="s">
        <v>59</v>
      </c>
      <c r="K83" s="48" t="str">
        <f>IF(INDEX(C:C,83)="","",IF(INDEX(D:D,83)="X",M$16,H$16))</f>
        <v/>
      </c>
      <c r="L83" s="49"/>
      <c r="M83" s="50" t="str">
        <f>IF(AND(AF83="",AL83=""),"",IF(AND(AL83&gt;=0,E$9=""),"Name Aufsteller!",IF(AND(AL83&gt;=0,E$13=""),"Aufstellungsort!",IF(AF83=0,"Name Gerät!",IF(AND(AL83&gt;=0,AF83=""),"Name Gerät!",IF(AND(AF83&gt;0,AL83=""),"Betrag, EUR!",IF(K83="","",ROUNDDOWN(I83*K83/100,0))))))))</f>
        <v/>
      </c>
      <c r="N83" s="47" t="s">
        <v>59</v>
      </c>
      <c r="O83" s="180"/>
      <c r="Q83" s="51"/>
      <c r="R83" s="21"/>
      <c r="S83" s="51"/>
      <c r="T83" s="90"/>
      <c r="U83" s="21"/>
      <c r="V83" s="51"/>
      <c r="W83" s="116"/>
      <c r="X83" s="51"/>
      <c r="Y83" s="51"/>
      <c r="Z83" s="116"/>
      <c r="AA83" s="51"/>
      <c r="AB83" s="19"/>
      <c r="AC83" s="25" t="str">
        <f t="shared" ref="AC83:AC96" si="22">IF(AND(AF83="",AL83=""),"",IF(AND(AL83&gt;=0,E$9=""),"Name Aufsteller!",IF(AND(AL83&gt;=0,E$13=""),"Aufstellungsort!",IF(AF83=0,"Name Gerät!",IF(AND(AL83&gt;=0,AF83=""),"Name Gerät!",IF(AND(AF83&gt;0,AL83=""),"Betrag, EUR!",I83))))))</f>
        <v/>
      </c>
      <c r="AD83" s="224"/>
      <c r="AE83" s="103" t="str">
        <f t="shared" ref="AE83:AE96" si="23">M83</f>
        <v/>
      </c>
      <c r="AF83" s="104" t="str">
        <f>IF(INDEX(P:P,83)="","",INDEX(P:P,83))</f>
        <v/>
      </c>
      <c r="AG83" s="105" t="str">
        <f>IF(INDEX(R:R,83)="","",INDEX(R:R,83))</f>
        <v/>
      </c>
      <c r="AH83" s="105" t="str">
        <f>IF(INDEX(T:T,83)="","",INDEX(T:T,83))</f>
        <v/>
      </c>
      <c r="AI83" s="105" t="str">
        <f>IF(INDEX(U:U,83)="","",INDEX(U:U,83))</f>
        <v/>
      </c>
      <c r="AJ83" s="105" t="str">
        <f>IF(INDEX(W:W,83)="","",INDEX(W:W,83))</f>
        <v/>
      </c>
      <c r="AK83" s="105" t="str">
        <f>IF(INDEX(Z:Z,83)="","",INDEX(Z:Z,83))</f>
        <v/>
      </c>
      <c r="AL83" s="105" t="str">
        <f>IF(INDEX(AB:AB,83)="","",INDEX(AB:AB,83))</f>
        <v/>
      </c>
    </row>
    <row r="84" spans="1:38" ht="22.5" customHeight="1" x14ac:dyDescent="0.45">
      <c r="A84" s="177"/>
      <c r="B84" s="57">
        <v>27</v>
      </c>
      <c r="C84" s="44" t="str">
        <f t="shared" si="15"/>
        <v/>
      </c>
      <c r="D84" s="45" t="str">
        <f t="shared" si="16"/>
        <v/>
      </c>
      <c r="E84" s="151" t="str">
        <f t="shared" si="17"/>
        <v/>
      </c>
      <c r="F84" s="44" t="str">
        <f t="shared" si="18"/>
        <v/>
      </c>
      <c r="G84" s="115" t="str">
        <f t="shared" si="19"/>
        <v/>
      </c>
      <c r="H84" s="115" t="str">
        <f t="shared" si="20"/>
        <v/>
      </c>
      <c r="I84" s="46" t="str">
        <f t="shared" si="21"/>
        <v/>
      </c>
      <c r="J84" s="47" t="s">
        <v>59</v>
      </c>
      <c r="K84" s="48" t="str">
        <f>IF(INDEX(C:C,84)="","",IF(INDEX(D:D,84)="X",M$16,H$16))</f>
        <v/>
      </c>
      <c r="L84" s="49"/>
      <c r="M84" s="50" t="str">
        <f t="shared" ref="M84:M96" si="24">IF(AND(AF84="",AL84=""),"",IF(AND(AL84&gt;=0,E$9=""),"Name Aufsteller!",IF(AND(AL84&gt;=0,E$13=""),"Aufstellungsort!",IF(AF84=0,"Name Gerät!",IF(AND(AL84&gt;=0,AF84=""),"Name Gerät!",IF(AND(AF84&gt;0,AL84=""),"Betrag, EUR!",IF(K84="","",ROUNDDOWN(I84*K84/100,0))))))))</f>
        <v/>
      </c>
      <c r="N84" s="47" t="s">
        <v>59</v>
      </c>
      <c r="O84" s="180"/>
      <c r="Q84" s="51"/>
      <c r="R84" s="21"/>
      <c r="S84" s="51"/>
      <c r="T84" s="90"/>
      <c r="U84" s="21"/>
      <c r="V84" s="51"/>
      <c r="W84" s="116"/>
      <c r="X84" s="51"/>
      <c r="Y84" s="51"/>
      <c r="Z84" s="116"/>
      <c r="AA84" s="51"/>
      <c r="AB84" s="19"/>
      <c r="AC84" s="25" t="str">
        <f t="shared" si="22"/>
        <v/>
      </c>
      <c r="AD84" s="224"/>
      <c r="AE84" s="103" t="str">
        <f t="shared" si="23"/>
        <v/>
      </c>
      <c r="AF84" s="104" t="str">
        <f>IF(INDEX(P:P,84)="","",INDEX(P:P,84))</f>
        <v/>
      </c>
      <c r="AG84" s="105" t="str">
        <f>IF(INDEX(R:R,84)="","",INDEX(R:R,84))</f>
        <v/>
      </c>
      <c r="AH84" s="105" t="str">
        <f>IF(INDEX(T:T,84)="","",INDEX(T:T,84))</f>
        <v/>
      </c>
      <c r="AI84" s="105" t="str">
        <f>IF(INDEX(U:U,84)="","",INDEX(U:U,84))</f>
        <v/>
      </c>
      <c r="AJ84" s="105" t="str">
        <f>IF(INDEX(W:W,84)="","",INDEX(W:W,84))</f>
        <v/>
      </c>
      <c r="AK84" s="105" t="str">
        <f>IF(INDEX(Z:Z,84)="","",INDEX(Z:Z,84))</f>
        <v/>
      </c>
      <c r="AL84" s="105" t="str">
        <f>IF(INDEX(AB:AB,84)="","",INDEX(AB:AB,84))</f>
        <v/>
      </c>
    </row>
    <row r="85" spans="1:38" ht="22.5" customHeight="1" x14ac:dyDescent="0.45">
      <c r="A85" s="177"/>
      <c r="B85" s="57">
        <v>28</v>
      </c>
      <c r="C85" s="44" t="str">
        <f t="shared" si="15"/>
        <v/>
      </c>
      <c r="D85" s="45" t="str">
        <f t="shared" si="16"/>
        <v/>
      </c>
      <c r="E85" s="151" t="str">
        <f t="shared" si="17"/>
        <v/>
      </c>
      <c r="F85" s="44" t="str">
        <f t="shared" si="18"/>
        <v/>
      </c>
      <c r="G85" s="115" t="str">
        <f t="shared" si="19"/>
        <v/>
      </c>
      <c r="H85" s="115" t="str">
        <f t="shared" si="20"/>
        <v/>
      </c>
      <c r="I85" s="46" t="str">
        <f t="shared" si="21"/>
        <v/>
      </c>
      <c r="J85" s="47" t="s">
        <v>59</v>
      </c>
      <c r="K85" s="48" t="str">
        <f>IF(INDEX(C:C,85)="","",IF(INDEX(D:D,85)="X",M$16,H$16))</f>
        <v/>
      </c>
      <c r="L85" s="49"/>
      <c r="M85" s="50" t="str">
        <f t="shared" si="24"/>
        <v/>
      </c>
      <c r="N85" s="47" t="s">
        <v>59</v>
      </c>
      <c r="O85" s="180"/>
      <c r="Q85" s="51"/>
      <c r="R85" s="21"/>
      <c r="S85" s="51"/>
      <c r="T85" s="90"/>
      <c r="U85" s="21"/>
      <c r="V85" s="51"/>
      <c r="W85" s="21"/>
      <c r="X85" s="51"/>
      <c r="Y85" s="51"/>
      <c r="Z85" s="21"/>
      <c r="AA85" s="51"/>
      <c r="AB85" s="19"/>
      <c r="AC85" s="25" t="str">
        <f t="shared" si="22"/>
        <v/>
      </c>
      <c r="AD85" s="224"/>
      <c r="AE85" s="103" t="str">
        <f t="shared" si="23"/>
        <v/>
      </c>
      <c r="AF85" s="104" t="str">
        <f>IF(INDEX(P:P,85)="","",INDEX(P:P,85))</f>
        <v/>
      </c>
      <c r="AG85" s="105" t="str">
        <f>IF(INDEX(R:R,85)="","",INDEX(R:R,85))</f>
        <v/>
      </c>
      <c r="AH85" s="105" t="str">
        <f>IF(INDEX(T:T,85)="","",INDEX(T:T,85))</f>
        <v/>
      </c>
      <c r="AI85" s="105" t="str">
        <f>IF(INDEX(U:U,85)="","",INDEX(U:U,85))</f>
        <v/>
      </c>
      <c r="AJ85" s="105" t="str">
        <f>IF(INDEX(W:W,85)="","",INDEX(W:W,85))</f>
        <v/>
      </c>
      <c r="AK85" s="105" t="str">
        <f>IF(INDEX(Z:Z,85)="","",INDEX(Z:Z,85))</f>
        <v/>
      </c>
      <c r="AL85" s="105" t="str">
        <f>IF(INDEX(AB:AB,85)="","",INDEX(AB:AB,85))</f>
        <v/>
      </c>
    </row>
    <row r="86" spans="1:38" ht="22.5" customHeight="1" x14ac:dyDescent="0.45">
      <c r="A86" s="177"/>
      <c r="B86" s="57">
        <v>29</v>
      </c>
      <c r="C86" s="44" t="str">
        <f t="shared" si="15"/>
        <v/>
      </c>
      <c r="D86" s="45" t="str">
        <f t="shared" si="16"/>
        <v/>
      </c>
      <c r="E86" s="151" t="str">
        <f t="shared" si="17"/>
        <v/>
      </c>
      <c r="F86" s="44" t="str">
        <f t="shared" si="18"/>
        <v/>
      </c>
      <c r="G86" s="115" t="str">
        <f t="shared" si="19"/>
        <v/>
      </c>
      <c r="H86" s="115" t="str">
        <f t="shared" si="20"/>
        <v/>
      </c>
      <c r="I86" s="46" t="str">
        <f t="shared" si="21"/>
        <v/>
      </c>
      <c r="J86" s="47" t="s">
        <v>59</v>
      </c>
      <c r="K86" s="48" t="str">
        <f>IF(INDEX(C:C,86)="","",IF(INDEX(D:D,86)="X",M$16,H$16))</f>
        <v/>
      </c>
      <c r="L86" s="49"/>
      <c r="M86" s="50" t="str">
        <f t="shared" si="24"/>
        <v/>
      </c>
      <c r="N86" s="47" t="s">
        <v>59</v>
      </c>
      <c r="O86" s="180"/>
      <c r="Q86" s="51"/>
      <c r="R86" s="21"/>
      <c r="S86" s="51"/>
      <c r="T86" s="90"/>
      <c r="U86" s="21"/>
      <c r="V86" s="51"/>
      <c r="W86" s="21"/>
      <c r="X86" s="51"/>
      <c r="Y86" s="51"/>
      <c r="Z86" s="21"/>
      <c r="AA86" s="51"/>
      <c r="AB86" s="19"/>
      <c r="AC86" s="25" t="str">
        <f t="shared" si="22"/>
        <v/>
      </c>
      <c r="AD86" s="224"/>
      <c r="AE86" s="103" t="str">
        <f t="shared" si="23"/>
        <v/>
      </c>
      <c r="AF86" s="104" t="str">
        <f>IF(INDEX(P:P,86)="","",INDEX(P:P,86))</f>
        <v/>
      </c>
      <c r="AG86" s="105" t="str">
        <f>IF(INDEX(R:R,86)="","",INDEX(R:R,86))</f>
        <v/>
      </c>
      <c r="AH86" s="105" t="str">
        <f>IF(INDEX(T:T,86)="","",INDEX(T:T,86))</f>
        <v/>
      </c>
      <c r="AI86" s="105" t="str">
        <f>IF(INDEX(U:U,86)="","",INDEX(U:U,86))</f>
        <v/>
      </c>
      <c r="AJ86" s="105" t="str">
        <f>IF(INDEX(W:W,86)="","",INDEX(W:W,86))</f>
        <v/>
      </c>
      <c r="AK86" s="105" t="str">
        <f>IF(INDEX(Z:Z,86)="","",INDEX(Z:Z,86))</f>
        <v/>
      </c>
      <c r="AL86" s="105" t="str">
        <f>IF(INDEX(AB:AB,86)="","",INDEX(AB:AB,86))</f>
        <v/>
      </c>
    </row>
    <row r="87" spans="1:38" ht="22.5" customHeight="1" x14ac:dyDescent="0.45">
      <c r="A87" s="177"/>
      <c r="B87" s="57">
        <v>30</v>
      </c>
      <c r="C87" s="44" t="str">
        <f t="shared" si="15"/>
        <v/>
      </c>
      <c r="D87" s="45" t="str">
        <f t="shared" si="16"/>
        <v/>
      </c>
      <c r="E87" s="151" t="str">
        <f t="shared" si="17"/>
        <v/>
      </c>
      <c r="F87" s="44" t="str">
        <f t="shared" si="18"/>
        <v/>
      </c>
      <c r="G87" s="115" t="str">
        <f t="shared" si="19"/>
        <v/>
      </c>
      <c r="H87" s="115" t="str">
        <f t="shared" si="20"/>
        <v/>
      </c>
      <c r="I87" s="46" t="str">
        <f t="shared" si="21"/>
        <v/>
      </c>
      <c r="J87" s="47" t="s">
        <v>59</v>
      </c>
      <c r="K87" s="48" t="str">
        <f>IF(INDEX(C:C,87)="","",IF(INDEX(D:D,87)="X",M$16,H$16))</f>
        <v/>
      </c>
      <c r="L87" s="49"/>
      <c r="M87" s="50" t="str">
        <f t="shared" si="24"/>
        <v/>
      </c>
      <c r="N87" s="47" t="s">
        <v>59</v>
      </c>
      <c r="O87" s="180"/>
      <c r="Q87" s="51"/>
      <c r="R87" s="21"/>
      <c r="S87" s="51"/>
      <c r="T87" s="90"/>
      <c r="U87" s="21"/>
      <c r="V87" s="51"/>
      <c r="W87" s="21"/>
      <c r="X87" s="51"/>
      <c r="Y87" s="51"/>
      <c r="Z87" s="21"/>
      <c r="AA87" s="51"/>
      <c r="AB87" s="19"/>
      <c r="AC87" s="25" t="str">
        <f t="shared" si="22"/>
        <v/>
      </c>
      <c r="AD87" s="224"/>
      <c r="AE87" s="103" t="str">
        <f t="shared" si="23"/>
        <v/>
      </c>
      <c r="AF87" s="104" t="str">
        <f>IF(INDEX(P:P,87)="","",INDEX(P:P,87))</f>
        <v/>
      </c>
      <c r="AG87" s="105" t="str">
        <f>IF(INDEX(R:R,87)="","",INDEX(R:R,87))</f>
        <v/>
      </c>
      <c r="AH87" s="105" t="str">
        <f>IF(INDEX(T:T,87)="","",INDEX(T:T,87))</f>
        <v/>
      </c>
      <c r="AI87" s="105" t="str">
        <f>IF(INDEX(U:U,87)="","",INDEX(U:U,87))</f>
        <v/>
      </c>
      <c r="AJ87" s="105" t="str">
        <f>IF(INDEX(W:W,87)="","",INDEX(W:W,87))</f>
        <v/>
      </c>
      <c r="AK87" s="105" t="str">
        <f>IF(INDEX(Z:Z,87)="","",INDEX(Z:Z,87))</f>
        <v/>
      </c>
      <c r="AL87" s="105" t="str">
        <f>IF(INDEX(AB:AB,87)="","",INDEX(AB:AB,87))</f>
        <v/>
      </c>
    </row>
    <row r="88" spans="1:38" ht="22.5" customHeight="1" x14ac:dyDescent="0.45">
      <c r="A88" s="177"/>
      <c r="B88" s="57">
        <v>31</v>
      </c>
      <c r="C88" s="44" t="str">
        <f t="shared" si="15"/>
        <v/>
      </c>
      <c r="D88" s="45" t="str">
        <f t="shared" si="16"/>
        <v/>
      </c>
      <c r="E88" s="151" t="str">
        <f t="shared" si="17"/>
        <v/>
      </c>
      <c r="F88" s="44" t="str">
        <f t="shared" si="18"/>
        <v/>
      </c>
      <c r="G88" s="115" t="str">
        <f t="shared" si="19"/>
        <v/>
      </c>
      <c r="H88" s="115" t="str">
        <f t="shared" si="20"/>
        <v/>
      </c>
      <c r="I88" s="46" t="str">
        <f t="shared" si="21"/>
        <v/>
      </c>
      <c r="J88" s="47" t="s">
        <v>59</v>
      </c>
      <c r="K88" s="48" t="str">
        <f>IF(INDEX(C:C,88)="","",IF(INDEX(D:D,88)="X",M$16,H$16))</f>
        <v/>
      </c>
      <c r="L88" s="49"/>
      <c r="M88" s="50" t="str">
        <f t="shared" si="24"/>
        <v/>
      </c>
      <c r="N88" s="47" t="s">
        <v>59</v>
      </c>
      <c r="O88" s="180"/>
      <c r="Q88" s="51"/>
      <c r="R88" s="21"/>
      <c r="S88" s="51"/>
      <c r="T88" s="90"/>
      <c r="U88" s="21"/>
      <c r="V88" s="51"/>
      <c r="W88" s="21"/>
      <c r="X88" s="51"/>
      <c r="Y88" s="51"/>
      <c r="Z88" s="21"/>
      <c r="AA88" s="51"/>
      <c r="AB88" s="19"/>
      <c r="AC88" s="25" t="str">
        <f t="shared" si="22"/>
        <v/>
      </c>
      <c r="AD88" s="224"/>
      <c r="AE88" s="103" t="str">
        <f t="shared" si="23"/>
        <v/>
      </c>
      <c r="AF88" s="104" t="str">
        <f>IF(INDEX(P:P,88)="","",INDEX(P:P,88))</f>
        <v/>
      </c>
      <c r="AG88" s="105" t="str">
        <f>IF(INDEX(R:R,88)="","",INDEX(R:R,88))</f>
        <v/>
      </c>
      <c r="AH88" s="105" t="str">
        <f>IF(INDEX(T:T,88)="","",INDEX(T:T,88))</f>
        <v/>
      </c>
      <c r="AI88" s="105" t="str">
        <f>IF(INDEX(U:U,88)="","",INDEX(U:U,88))</f>
        <v/>
      </c>
      <c r="AJ88" s="105" t="str">
        <f>IF(INDEX(W:W,88)="","",INDEX(W:W,88))</f>
        <v/>
      </c>
      <c r="AK88" s="105" t="str">
        <f>IF(INDEX(Z:Z,88)="","",INDEX(Z:Z,88))</f>
        <v/>
      </c>
      <c r="AL88" s="105" t="str">
        <f>IF(INDEX(AB:AB,88)="","",INDEX(AB:AB,88))</f>
        <v/>
      </c>
    </row>
    <row r="89" spans="1:38" ht="22.5" customHeight="1" x14ac:dyDescent="0.45">
      <c r="A89" s="177"/>
      <c r="B89" s="57">
        <v>32</v>
      </c>
      <c r="C89" s="44" t="str">
        <f t="shared" si="15"/>
        <v/>
      </c>
      <c r="D89" s="45" t="str">
        <f t="shared" si="16"/>
        <v/>
      </c>
      <c r="E89" s="151" t="str">
        <f t="shared" si="17"/>
        <v/>
      </c>
      <c r="F89" s="44" t="str">
        <f t="shared" si="18"/>
        <v/>
      </c>
      <c r="G89" s="115" t="str">
        <f t="shared" si="19"/>
        <v/>
      </c>
      <c r="H89" s="115" t="str">
        <f t="shared" si="20"/>
        <v/>
      </c>
      <c r="I89" s="46" t="str">
        <f t="shared" si="21"/>
        <v/>
      </c>
      <c r="J89" s="47" t="s">
        <v>59</v>
      </c>
      <c r="K89" s="48" t="str">
        <f>IF(INDEX(C:C,89)="","",IF(INDEX(D:D,89)="X",M$16,H$16))</f>
        <v/>
      </c>
      <c r="L89" s="49"/>
      <c r="M89" s="50" t="str">
        <f t="shared" si="24"/>
        <v/>
      </c>
      <c r="N89" s="47" t="s">
        <v>59</v>
      </c>
      <c r="O89" s="180"/>
      <c r="Q89" s="51"/>
      <c r="R89" s="21"/>
      <c r="S89" s="51"/>
      <c r="T89" s="90"/>
      <c r="U89" s="21"/>
      <c r="V89" s="51"/>
      <c r="W89" s="21"/>
      <c r="X89" s="51"/>
      <c r="Y89" s="51"/>
      <c r="Z89" s="21"/>
      <c r="AA89" s="51"/>
      <c r="AB89" s="19"/>
      <c r="AC89" s="25" t="str">
        <f t="shared" si="22"/>
        <v/>
      </c>
      <c r="AD89" s="224"/>
      <c r="AE89" s="103" t="str">
        <f t="shared" si="23"/>
        <v/>
      </c>
      <c r="AF89" s="104" t="str">
        <f>IF(INDEX(P:P,89)="","",INDEX(P:P,89))</f>
        <v/>
      </c>
      <c r="AG89" s="105" t="str">
        <f>IF(INDEX(R:R,89)="","",INDEX(R:R,89))</f>
        <v/>
      </c>
      <c r="AH89" s="105" t="str">
        <f>IF(INDEX(T:T,89)="","",INDEX(T:T,89))</f>
        <v/>
      </c>
      <c r="AI89" s="105" t="str">
        <f>IF(INDEX(U:U,89)="","",INDEX(U:U,89))</f>
        <v/>
      </c>
      <c r="AJ89" s="105" t="str">
        <f>IF(INDEX(W:W,89)="","",INDEX(W:W,89))</f>
        <v/>
      </c>
      <c r="AK89" s="105" t="str">
        <f>IF(INDEX(Z:Z,89)="","",INDEX(Z:Z,89))</f>
        <v/>
      </c>
      <c r="AL89" s="105" t="str">
        <f>IF(INDEX(AB:AB,89)="","",INDEX(AB:AB,89))</f>
        <v/>
      </c>
    </row>
    <row r="90" spans="1:38" ht="22.5" customHeight="1" x14ac:dyDescent="0.45">
      <c r="A90" s="177"/>
      <c r="B90" s="57">
        <v>33</v>
      </c>
      <c r="C90" s="44" t="str">
        <f t="shared" si="15"/>
        <v/>
      </c>
      <c r="D90" s="45" t="str">
        <f t="shared" si="16"/>
        <v/>
      </c>
      <c r="E90" s="151" t="str">
        <f t="shared" si="17"/>
        <v/>
      </c>
      <c r="F90" s="44" t="str">
        <f t="shared" si="18"/>
        <v/>
      </c>
      <c r="G90" s="115" t="str">
        <f t="shared" si="19"/>
        <v/>
      </c>
      <c r="H90" s="115" t="str">
        <f t="shared" si="20"/>
        <v/>
      </c>
      <c r="I90" s="46" t="str">
        <f t="shared" si="21"/>
        <v/>
      </c>
      <c r="J90" s="47" t="s">
        <v>59</v>
      </c>
      <c r="K90" s="48" t="str">
        <f>IF(INDEX(C:C,90)="","",IF(INDEX(D:D,90)="X",M$16,H$16))</f>
        <v/>
      </c>
      <c r="L90" s="49"/>
      <c r="M90" s="50" t="str">
        <f t="shared" si="24"/>
        <v/>
      </c>
      <c r="N90" s="47" t="s">
        <v>59</v>
      </c>
      <c r="O90" s="180"/>
      <c r="Q90" s="51"/>
      <c r="R90" s="21"/>
      <c r="S90" s="51"/>
      <c r="T90" s="90"/>
      <c r="U90" s="21"/>
      <c r="V90" s="51"/>
      <c r="W90" s="21"/>
      <c r="X90" s="51"/>
      <c r="Y90" s="51"/>
      <c r="Z90" s="21"/>
      <c r="AA90" s="51"/>
      <c r="AB90" s="19"/>
      <c r="AC90" s="25" t="str">
        <f t="shared" si="22"/>
        <v/>
      </c>
      <c r="AD90" s="224"/>
      <c r="AE90" s="103" t="str">
        <f t="shared" si="23"/>
        <v/>
      </c>
      <c r="AF90" s="104" t="str">
        <f>IF(INDEX(P:P,90)="","",INDEX(P:P,90))</f>
        <v/>
      </c>
      <c r="AG90" s="105" t="str">
        <f>IF(INDEX(R:R,90)="","",INDEX(R:R,90))</f>
        <v/>
      </c>
      <c r="AH90" s="105" t="str">
        <f>IF(INDEX(T:T,90)="","",INDEX(T:T,90))</f>
        <v/>
      </c>
      <c r="AI90" s="105" t="str">
        <f>IF(INDEX(U:U,90)="","",INDEX(U:U,90))</f>
        <v/>
      </c>
      <c r="AJ90" s="105" t="str">
        <f>IF(INDEX(W:W,90)="","",INDEX(W:W,90))</f>
        <v/>
      </c>
      <c r="AK90" s="105" t="str">
        <f>IF(INDEX(Z:Z,90)="","",INDEX(Z:Z,90))</f>
        <v/>
      </c>
      <c r="AL90" s="105" t="str">
        <f>IF(INDEX(AB:AB,90)="","",INDEX(AB:AB,90))</f>
        <v/>
      </c>
    </row>
    <row r="91" spans="1:38" ht="22.5" customHeight="1" x14ac:dyDescent="0.45">
      <c r="A91" s="177"/>
      <c r="B91" s="57">
        <v>34</v>
      </c>
      <c r="C91" s="44" t="str">
        <f t="shared" si="15"/>
        <v/>
      </c>
      <c r="D91" s="45" t="str">
        <f t="shared" si="16"/>
        <v/>
      </c>
      <c r="E91" s="151" t="str">
        <f t="shared" si="17"/>
        <v/>
      </c>
      <c r="F91" s="44" t="str">
        <f t="shared" si="18"/>
        <v/>
      </c>
      <c r="G91" s="115" t="str">
        <f t="shared" si="19"/>
        <v/>
      </c>
      <c r="H91" s="115" t="str">
        <f t="shared" si="20"/>
        <v/>
      </c>
      <c r="I91" s="46" t="str">
        <f t="shared" si="21"/>
        <v/>
      </c>
      <c r="J91" s="47" t="s">
        <v>59</v>
      </c>
      <c r="K91" s="48" t="str">
        <f>IF(INDEX(C:C,91)="","",IF(INDEX(D:D,91)="X",M$16,H$16))</f>
        <v/>
      </c>
      <c r="L91" s="49"/>
      <c r="M91" s="50" t="str">
        <f t="shared" si="24"/>
        <v/>
      </c>
      <c r="N91" s="47" t="s">
        <v>59</v>
      </c>
      <c r="O91" s="180"/>
      <c r="Q91" s="51"/>
      <c r="R91" s="21"/>
      <c r="S91" s="51"/>
      <c r="T91" s="90"/>
      <c r="U91" s="21"/>
      <c r="V91" s="51"/>
      <c r="W91" s="116"/>
      <c r="X91" s="51"/>
      <c r="Y91" s="51"/>
      <c r="Z91" s="116"/>
      <c r="AA91" s="51"/>
      <c r="AB91" s="19"/>
      <c r="AC91" s="25" t="str">
        <f t="shared" si="22"/>
        <v/>
      </c>
      <c r="AD91" s="224"/>
      <c r="AE91" s="103" t="str">
        <f t="shared" si="23"/>
        <v/>
      </c>
      <c r="AF91" s="104" t="str">
        <f>IF(INDEX(P:P,91)="","",INDEX(P:P,91))</f>
        <v/>
      </c>
      <c r="AG91" s="105" t="str">
        <f>IF(INDEX(R:R,91)="","",INDEX(R:R,91))</f>
        <v/>
      </c>
      <c r="AH91" s="105" t="str">
        <f>IF(INDEX(T:T,91)="","",INDEX(T:T,91))</f>
        <v/>
      </c>
      <c r="AI91" s="105" t="str">
        <f>IF(INDEX(U:U,91)="","",INDEX(U:U,91))</f>
        <v/>
      </c>
      <c r="AJ91" s="105" t="str">
        <f>IF(INDEX(W:W,91)="","",INDEX(W:W,91))</f>
        <v/>
      </c>
      <c r="AK91" s="105" t="str">
        <f>IF(INDEX(Z:Z,91)="","",INDEX(Z:Z,91))</f>
        <v/>
      </c>
      <c r="AL91" s="105" t="str">
        <f>IF(INDEX(AB:AB,91)="","",INDEX(AB:AB,91))</f>
        <v/>
      </c>
    </row>
    <row r="92" spans="1:38" ht="22.5" customHeight="1" x14ac:dyDescent="0.45">
      <c r="A92" s="177"/>
      <c r="B92" s="57">
        <v>35</v>
      </c>
      <c r="C92" s="44" t="str">
        <f t="shared" si="15"/>
        <v/>
      </c>
      <c r="D92" s="45" t="str">
        <f t="shared" si="16"/>
        <v/>
      </c>
      <c r="E92" s="151" t="str">
        <f t="shared" si="17"/>
        <v/>
      </c>
      <c r="F92" s="44" t="str">
        <f t="shared" si="18"/>
        <v/>
      </c>
      <c r="G92" s="115" t="str">
        <f t="shared" si="19"/>
        <v/>
      </c>
      <c r="H92" s="115" t="str">
        <f t="shared" si="20"/>
        <v/>
      </c>
      <c r="I92" s="46" t="str">
        <f t="shared" si="21"/>
        <v/>
      </c>
      <c r="J92" s="47" t="s">
        <v>59</v>
      </c>
      <c r="K92" s="48" t="str">
        <f>IF(INDEX(C:C,92)="","",IF(INDEX(D:D,92)="X",M$16,H$16))</f>
        <v/>
      </c>
      <c r="L92" s="49"/>
      <c r="M92" s="50" t="str">
        <f t="shared" si="24"/>
        <v/>
      </c>
      <c r="N92" s="47" t="s">
        <v>59</v>
      </c>
      <c r="O92" s="180"/>
      <c r="Q92" s="51"/>
      <c r="R92" s="21"/>
      <c r="S92" s="51"/>
      <c r="T92" s="90"/>
      <c r="U92" s="21"/>
      <c r="V92" s="51"/>
      <c r="W92" s="21"/>
      <c r="X92" s="51"/>
      <c r="Y92" s="51"/>
      <c r="Z92" s="21"/>
      <c r="AA92" s="51"/>
      <c r="AB92" s="19"/>
      <c r="AC92" s="25" t="str">
        <f t="shared" si="22"/>
        <v/>
      </c>
      <c r="AD92" s="224"/>
      <c r="AE92" s="103" t="str">
        <f t="shared" si="23"/>
        <v/>
      </c>
      <c r="AF92" s="104" t="str">
        <f>IF(INDEX(P:P,92)="","",INDEX(P:P,92))</f>
        <v/>
      </c>
      <c r="AG92" s="105" t="str">
        <f>IF(INDEX(R:R,92)="","",INDEX(R:R,92))</f>
        <v/>
      </c>
      <c r="AH92" s="105" t="str">
        <f>IF(INDEX(T:T,92)="","",INDEX(T:T,92))</f>
        <v/>
      </c>
      <c r="AI92" s="105" t="str">
        <f>IF(INDEX(U:U,92)="","",INDEX(U:U,92))</f>
        <v/>
      </c>
      <c r="AJ92" s="105" t="str">
        <f>IF(INDEX(W:W,92)="","",INDEX(W:W,92))</f>
        <v/>
      </c>
      <c r="AK92" s="105" t="str">
        <f>IF(INDEX(Z:Z,92)="","",INDEX(Z:Z,92))</f>
        <v/>
      </c>
      <c r="AL92" s="105" t="str">
        <f>IF(INDEX(AB:AB,92)="","",INDEX(AB:AB,92))</f>
        <v/>
      </c>
    </row>
    <row r="93" spans="1:38" ht="22.5" customHeight="1" x14ac:dyDescent="0.45">
      <c r="A93" s="177"/>
      <c r="B93" s="57">
        <v>36</v>
      </c>
      <c r="C93" s="44" t="str">
        <f t="shared" si="15"/>
        <v/>
      </c>
      <c r="D93" s="45" t="str">
        <f t="shared" si="16"/>
        <v/>
      </c>
      <c r="E93" s="151" t="str">
        <f t="shared" si="17"/>
        <v/>
      </c>
      <c r="F93" s="44" t="str">
        <f t="shared" si="18"/>
        <v/>
      </c>
      <c r="G93" s="115" t="str">
        <f t="shared" si="19"/>
        <v/>
      </c>
      <c r="H93" s="115" t="str">
        <f t="shared" si="20"/>
        <v/>
      </c>
      <c r="I93" s="46" t="str">
        <f t="shared" si="21"/>
        <v/>
      </c>
      <c r="J93" s="47" t="s">
        <v>59</v>
      </c>
      <c r="K93" s="48" t="str">
        <f>IF(INDEX(C:C,93)="","",IF(INDEX(D:D,93)="X",M$16,H$16))</f>
        <v/>
      </c>
      <c r="L93" s="49"/>
      <c r="M93" s="50" t="str">
        <f t="shared" si="24"/>
        <v/>
      </c>
      <c r="N93" s="47" t="s">
        <v>59</v>
      </c>
      <c r="O93" s="180"/>
      <c r="Q93" s="51"/>
      <c r="R93" s="21"/>
      <c r="S93" s="51"/>
      <c r="T93" s="90"/>
      <c r="U93" s="21"/>
      <c r="V93" s="51"/>
      <c r="W93" s="21"/>
      <c r="X93" s="51"/>
      <c r="Y93" s="51"/>
      <c r="Z93" s="21"/>
      <c r="AA93" s="51"/>
      <c r="AB93" s="19"/>
      <c r="AC93" s="25" t="str">
        <f t="shared" si="22"/>
        <v/>
      </c>
      <c r="AD93" s="224"/>
      <c r="AE93" s="103" t="str">
        <f t="shared" si="23"/>
        <v/>
      </c>
      <c r="AF93" s="104" t="str">
        <f>IF(INDEX(P:P,93)="","",INDEX(P:P,93))</f>
        <v/>
      </c>
      <c r="AG93" s="105" t="str">
        <f>IF(INDEX(R:R,93)="","",INDEX(R:R,93))</f>
        <v/>
      </c>
      <c r="AH93" s="105" t="str">
        <f>IF(INDEX(T:T,93)="","",INDEX(T:T,93))</f>
        <v/>
      </c>
      <c r="AI93" s="105" t="str">
        <f>IF(INDEX(U:U,93)="","",INDEX(U:U,93))</f>
        <v/>
      </c>
      <c r="AJ93" s="105" t="str">
        <f>IF(INDEX(W:W,93)="","",INDEX(W:W,93))</f>
        <v/>
      </c>
      <c r="AK93" s="105" t="str">
        <f>IF(INDEX(Z:Z,93)="","",INDEX(Z:Z,93))</f>
        <v/>
      </c>
      <c r="AL93" s="105" t="str">
        <f>IF(INDEX(AB:AB,93)="","",INDEX(AB:AB,93))</f>
        <v/>
      </c>
    </row>
    <row r="94" spans="1:38" ht="22.5" customHeight="1" x14ac:dyDescent="0.45">
      <c r="A94" s="177"/>
      <c r="B94" s="57">
        <v>37</v>
      </c>
      <c r="C94" s="44" t="str">
        <f t="shared" si="15"/>
        <v/>
      </c>
      <c r="D94" s="45" t="str">
        <f t="shared" si="16"/>
        <v/>
      </c>
      <c r="E94" s="151" t="str">
        <f t="shared" si="17"/>
        <v/>
      </c>
      <c r="F94" s="44" t="str">
        <f t="shared" si="18"/>
        <v/>
      </c>
      <c r="G94" s="115" t="str">
        <f t="shared" si="19"/>
        <v/>
      </c>
      <c r="H94" s="115" t="str">
        <f t="shared" si="20"/>
        <v/>
      </c>
      <c r="I94" s="46" t="str">
        <f t="shared" si="21"/>
        <v/>
      </c>
      <c r="J94" s="47" t="s">
        <v>59</v>
      </c>
      <c r="K94" s="48" t="str">
        <f>IF(INDEX(C:C,94)="","",IF(INDEX(D:D,94)="X",M$16,H$16))</f>
        <v/>
      </c>
      <c r="L94" s="49"/>
      <c r="M94" s="50" t="str">
        <f t="shared" si="24"/>
        <v/>
      </c>
      <c r="N94" s="47" t="s">
        <v>59</v>
      </c>
      <c r="O94" s="180"/>
      <c r="Q94" s="51"/>
      <c r="R94" s="21"/>
      <c r="S94" s="51"/>
      <c r="T94" s="90"/>
      <c r="U94" s="21"/>
      <c r="V94" s="51"/>
      <c r="W94" s="21"/>
      <c r="X94" s="51"/>
      <c r="Y94" s="51"/>
      <c r="Z94" s="21"/>
      <c r="AA94" s="51"/>
      <c r="AB94" s="19"/>
      <c r="AC94" s="25" t="str">
        <f t="shared" si="22"/>
        <v/>
      </c>
      <c r="AD94" s="224"/>
      <c r="AE94" s="103" t="str">
        <f t="shared" si="23"/>
        <v/>
      </c>
      <c r="AF94" s="104" t="str">
        <f>IF(INDEX(P:P,94)="","",INDEX(P:P,94))</f>
        <v/>
      </c>
      <c r="AG94" s="105" t="str">
        <f>IF(INDEX(R:R,94)="","",INDEX(R:R,94))</f>
        <v/>
      </c>
      <c r="AH94" s="105" t="str">
        <f>IF(INDEX(T:T,94)="","",INDEX(T:T,94))</f>
        <v/>
      </c>
      <c r="AI94" s="105" t="str">
        <f>IF(INDEX(U:U,94)="","",INDEX(U:U,94))</f>
        <v/>
      </c>
      <c r="AJ94" s="105" t="str">
        <f>IF(INDEX(W:W,94)="","",INDEX(W:W,94))</f>
        <v/>
      </c>
      <c r="AK94" s="105" t="str">
        <f>IF(INDEX(Z:Z,94)="","",INDEX(Z:Z,94))</f>
        <v/>
      </c>
      <c r="AL94" s="105" t="str">
        <f>IF(INDEX(AB:AB,94)="","",INDEX(AB:AB,94))</f>
        <v/>
      </c>
    </row>
    <row r="95" spans="1:38" ht="22.5" customHeight="1" x14ac:dyDescent="0.45">
      <c r="A95" s="177"/>
      <c r="B95" s="57">
        <v>38</v>
      </c>
      <c r="C95" s="44" t="str">
        <f t="shared" si="15"/>
        <v/>
      </c>
      <c r="D95" s="45" t="str">
        <f t="shared" si="16"/>
        <v/>
      </c>
      <c r="E95" s="151" t="str">
        <f t="shared" si="17"/>
        <v/>
      </c>
      <c r="F95" s="44" t="str">
        <f t="shared" si="18"/>
        <v/>
      </c>
      <c r="G95" s="115" t="str">
        <f t="shared" si="19"/>
        <v/>
      </c>
      <c r="H95" s="115" t="str">
        <f t="shared" si="20"/>
        <v/>
      </c>
      <c r="I95" s="46" t="str">
        <f t="shared" si="21"/>
        <v/>
      </c>
      <c r="J95" s="47" t="s">
        <v>59</v>
      </c>
      <c r="K95" s="48" t="str">
        <f>IF(INDEX(C:C,95)="","",IF(INDEX(D:D,95)="X",M$16,H$16))</f>
        <v/>
      </c>
      <c r="L95" s="49"/>
      <c r="M95" s="50" t="str">
        <f t="shared" si="24"/>
        <v/>
      </c>
      <c r="N95" s="47" t="s">
        <v>59</v>
      </c>
      <c r="O95" s="180"/>
      <c r="Q95" s="51"/>
      <c r="R95" s="21"/>
      <c r="S95" s="51"/>
      <c r="T95" s="90"/>
      <c r="U95" s="21"/>
      <c r="V95" s="51"/>
      <c r="W95" s="21"/>
      <c r="X95" s="51"/>
      <c r="Y95" s="51"/>
      <c r="Z95" s="21"/>
      <c r="AA95" s="51"/>
      <c r="AB95" s="19"/>
      <c r="AC95" s="25" t="str">
        <f t="shared" si="22"/>
        <v/>
      </c>
      <c r="AD95" s="224"/>
      <c r="AE95" s="103" t="str">
        <f t="shared" si="23"/>
        <v/>
      </c>
      <c r="AF95" s="104" t="str">
        <f>IF(INDEX(P:P,95)="","",INDEX(P:P,95))</f>
        <v/>
      </c>
      <c r="AG95" s="105" t="str">
        <f>IF(INDEX(R:R,95)="","",INDEX(R:R,95))</f>
        <v/>
      </c>
      <c r="AH95" s="105" t="str">
        <f>IF(INDEX(T:T,95)="","",INDEX(T:T,95))</f>
        <v/>
      </c>
      <c r="AI95" s="105" t="str">
        <f>IF(INDEX(U:U,95)="","",INDEX(U:U,95))</f>
        <v/>
      </c>
      <c r="AJ95" s="105" t="str">
        <f>IF(INDEX(W:W,95)="","",INDEX(W:W,95))</f>
        <v/>
      </c>
      <c r="AK95" s="105" t="str">
        <f>IF(INDEX(Z:Z,95)="","",INDEX(Z:Z,95))</f>
        <v/>
      </c>
      <c r="AL95" s="105" t="str">
        <f>IF(INDEX(AB:AB,95)="","",INDEX(AB:AB,95))</f>
        <v/>
      </c>
    </row>
    <row r="96" spans="1:38" ht="22.5" customHeight="1" thickBot="1" x14ac:dyDescent="0.5">
      <c r="A96" s="177"/>
      <c r="B96" s="57">
        <v>39</v>
      </c>
      <c r="C96" s="44" t="str">
        <f t="shared" si="15"/>
        <v/>
      </c>
      <c r="D96" s="45" t="str">
        <f t="shared" si="16"/>
        <v/>
      </c>
      <c r="E96" s="151" t="str">
        <f t="shared" si="17"/>
        <v/>
      </c>
      <c r="F96" s="44" t="str">
        <f t="shared" si="18"/>
        <v/>
      </c>
      <c r="G96" s="115" t="str">
        <f t="shared" si="19"/>
        <v/>
      </c>
      <c r="H96" s="115" t="str">
        <f t="shared" si="20"/>
        <v/>
      </c>
      <c r="I96" s="46" t="str">
        <f t="shared" si="21"/>
        <v/>
      </c>
      <c r="J96" s="47" t="s">
        <v>59</v>
      </c>
      <c r="K96" s="48" t="str">
        <f>IF(INDEX(C:C,96)="","",IF(INDEX(D:D,96)="X",M$16,H$16))</f>
        <v/>
      </c>
      <c r="L96" s="49"/>
      <c r="M96" s="50" t="str">
        <f t="shared" si="24"/>
        <v/>
      </c>
      <c r="N96" s="47" t="s">
        <v>59</v>
      </c>
      <c r="O96" s="180"/>
      <c r="P96" s="24"/>
      <c r="Q96" s="51"/>
      <c r="R96" s="21"/>
      <c r="S96" s="51"/>
      <c r="T96" s="90"/>
      <c r="U96" s="21"/>
      <c r="V96" s="51"/>
      <c r="W96" s="116"/>
      <c r="X96" s="51"/>
      <c r="Y96" s="51"/>
      <c r="Z96" s="116"/>
      <c r="AA96" s="51"/>
      <c r="AB96" s="19"/>
      <c r="AC96" s="25" t="str">
        <f t="shared" si="22"/>
        <v/>
      </c>
      <c r="AD96" s="224"/>
      <c r="AE96" s="103" t="str">
        <f t="shared" si="23"/>
        <v/>
      </c>
      <c r="AF96" s="104" t="str">
        <f>IF(INDEX(P:P,96)="","",INDEX(P:P,96))</f>
        <v/>
      </c>
      <c r="AG96" s="105" t="str">
        <f>IF(INDEX(R:R,96)="","",INDEX(R:R,96))</f>
        <v/>
      </c>
      <c r="AH96" s="105" t="str">
        <f>IF(INDEX(T:T,96)="","",INDEX(T:T,96))</f>
        <v/>
      </c>
      <c r="AI96" s="105" t="str">
        <f>IF(INDEX(U:U,96)="","",INDEX(U:U,96))</f>
        <v/>
      </c>
      <c r="AJ96" s="105" t="str">
        <f>IF(INDEX(W:W,96)="","",INDEX(W:W,96))</f>
        <v/>
      </c>
      <c r="AK96" s="105" t="str">
        <f>IF(INDEX(Z:Z,96)="","",INDEX(Z:Z,96))</f>
        <v/>
      </c>
      <c r="AL96" s="105" t="str">
        <f>IF(INDEX(AB:AB,96)="","",INDEX(AB:AB,96))</f>
        <v/>
      </c>
    </row>
    <row r="97" spans="1:32" ht="22.5" customHeight="1" thickBot="1" x14ac:dyDescent="0.25">
      <c r="A97" s="177"/>
      <c r="B97" s="55">
        <v>40</v>
      </c>
      <c r="C97" s="158" t="str">
        <f>IF(AND(B$67="",B$99=""),"",IF(B$99="","Festzusetzender Steuerbetrag, Summe Spalte 9, Zeilen 25 - 39, bitte Betrag eintragen","Summe Spalte 9, Zeilen 25 - 39, bitte Betrag eintragen"))</f>
        <v/>
      </c>
      <c r="D97" s="159"/>
      <c r="E97" s="159"/>
      <c r="F97" s="159"/>
      <c r="G97" s="159"/>
      <c r="H97" s="159"/>
      <c r="I97" s="234" t="str">
        <f>IF(B99="","","Übertrag auf Seite 4")</f>
        <v/>
      </c>
      <c r="J97" s="234"/>
      <c r="K97" s="235"/>
      <c r="L97" s="52"/>
      <c r="M97" s="53" t="str">
        <f>IF(AND(AF83="",AF84="",AF85="",AF86="",AF87="",AF88="",AF89="",AF90="",AF91="",AF92="",AF93="",AF94="",AF95="",AF96="",B67="",B99=""),"",SUM(M82:M96))</f>
        <v/>
      </c>
      <c r="N97" s="54" t="s">
        <v>59</v>
      </c>
      <c r="O97" s="179"/>
      <c r="P97" s="192" t="s">
        <v>108</v>
      </c>
      <c r="Q97" s="192"/>
      <c r="R97" s="192"/>
      <c r="S97" s="192"/>
      <c r="T97" s="192"/>
      <c r="U97" s="84"/>
      <c r="V97" s="84"/>
      <c r="W97" s="84"/>
      <c r="X97" s="84"/>
      <c r="Y97" s="84"/>
      <c r="Z97" s="84"/>
      <c r="AA97" s="84"/>
      <c r="AB97" s="84"/>
      <c r="AC97" s="85" t="s">
        <v>105</v>
      </c>
      <c r="AD97" s="223"/>
      <c r="AE97" s="103"/>
      <c r="AF97" s="104"/>
    </row>
    <row r="98" spans="1:32" ht="18" customHeight="1" x14ac:dyDescent="0.2">
      <c r="A98" s="176"/>
      <c r="B98" s="27"/>
      <c r="C98" s="154" t="str">
        <f>IF(AND(B$67="",B$99=""),"",IF(B$99="",AF98,""))</f>
        <v/>
      </c>
      <c r="D98" s="154"/>
      <c r="E98" s="154"/>
      <c r="F98" s="154"/>
      <c r="G98" s="154"/>
      <c r="H98" s="156" t="str">
        <f>IF(AND(B$99=""),H130,"")</f>
        <v>Unterschrift bitte auf Blatt "Zusammenstellung" Seite 2!</v>
      </c>
      <c r="I98" s="156"/>
      <c r="J98" s="156"/>
      <c r="K98" s="156"/>
      <c r="L98" s="156"/>
      <c r="M98" s="156"/>
      <c r="N98" s="156"/>
      <c r="O98" s="179"/>
      <c r="P98" s="198"/>
      <c r="Q98" s="198"/>
      <c r="R98" s="198"/>
      <c r="S98" s="198"/>
      <c r="T98" s="198"/>
      <c r="U98" s="198"/>
      <c r="V98" s="198"/>
      <c r="W98" s="198"/>
      <c r="X98" s="198"/>
      <c r="Y98" s="198"/>
      <c r="Z98" s="198"/>
      <c r="AA98" s="198"/>
      <c r="AB98" s="198"/>
      <c r="AC98" s="198"/>
      <c r="AD98" s="223"/>
      <c r="AE98" s="103"/>
      <c r="AF98" s="104" t="s">
        <v>83</v>
      </c>
    </row>
    <row r="99" spans="1:32" ht="24" customHeight="1" x14ac:dyDescent="0.2">
      <c r="A99" s="176"/>
      <c r="B99" s="155" t="str">
        <f>IF(AND(AF115="",AF116="",AF117="",AF118="",AF119="",AF120="",AF121="",AF122="",AF123="",AF124="",AF125="",AF126="",AF127="",AF128=""),"","Seite 4")</f>
        <v/>
      </c>
      <c r="C99" s="155"/>
      <c r="D99" s="155"/>
      <c r="E99" s="155"/>
      <c r="F99" s="155"/>
      <c r="G99" s="155"/>
      <c r="H99" s="155"/>
      <c r="I99" s="155"/>
      <c r="J99" s="155"/>
      <c r="K99" s="155"/>
      <c r="L99" s="155"/>
      <c r="M99" s="155"/>
      <c r="N99" s="155"/>
      <c r="O99" s="176"/>
      <c r="P99" s="198"/>
      <c r="Q99" s="198"/>
      <c r="R99" s="198"/>
      <c r="S99" s="198"/>
      <c r="T99" s="198"/>
      <c r="U99" s="198"/>
      <c r="V99" s="198"/>
      <c r="W99" s="198"/>
      <c r="X99" s="198"/>
      <c r="Y99" s="198"/>
      <c r="Z99" s="198"/>
      <c r="AA99" s="198"/>
      <c r="AB99" s="198"/>
      <c r="AC99" s="198"/>
      <c r="AD99" s="223"/>
      <c r="AE99" s="103"/>
      <c r="AF99" s="104"/>
    </row>
    <row r="100" spans="1:32" ht="15.75" customHeight="1" x14ac:dyDescent="0.2">
      <c r="A100" s="176"/>
      <c r="B100" s="157" t="s">
        <v>38</v>
      </c>
      <c r="C100" s="157"/>
      <c r="D100" s="157"/>
      <c r="E100" s="173" t="s">
        <v>39</v>
      </c>
      <c r="F100" s="173"/>
      <c r="G100" s="187" t="str">
        <f>IF(B99="","",G$8)</f>
        <v/>
      </c>
      <c r="H100" s="188"/>
      <c r="I100" s="249" t="s">
        <v>32</v>
      </c>
      <c r="J100" s="249"/>
      <c r="K100" s="187" t="str">
        <f>IF(B99="","",K$8)</f>
        <v/>
      </c>
      <c r="L100" s="188"/>
      <c r="M100" s="191"/>
      <c r="N100" s="191"/>
      <c r="O100" s="176"/>
      <c r="P100" s="198"/>
      <c r="Q100" s="198"/>
      <c r="R100" s="198"/>
      <c r="S100" s="198"/>
      <c r="T100" s="198"/>
      <c r="U100" s="198"/>
      <c r="V100" s="198"/>
      <c r="W100" s="198"/>
      <c r="X100" s="198"/>
      <c r="Y100" s="198"/>
      <c r="Z100" s="198"/>
      <c r="AA100" s="198"/>
      <c r="AB100" s="198"/>
      <c r="AC100" s="198"/>
      <c r="AD100" s="223"/>
      <c r="AE100" s="103"/>
      <c r="AF100" s="104"/>
    </row>
    <row r="101" spans="1:32" ht="15.75" customHeight="1" x14ac:dyDescent="0.2">
      <c r="A101" s="176"/>
      <c r="B101" s="157" t="s">
        <v>33</v>
      </c>
      <c r="C101" s="157"/>
      <c r="D101" s="157"/>
      <c r="E101" s="173"/>
      <c r="F101" s="173"/>
      <c r="G101" s="189"/>
      <c r="H101" s="190"/>
      <c r="I101" s="249"/>
      <c r="J101" s="249"/>
      <c r="K101" s="189"/>
      <c r="L101" s="190"/>
      <c r="M101" s="191"/>
      <c r="N101" s="191"/>
      <c r="O101" s="176"/>
      <c r="P101" s="198"/>
      <c r="Q101" s="198"/>
      <c r="R101" s="198"/>
      <c r="S101" s="198"/>
      <c r="T101" s="198"/>
      <c r="U101" s="198"/>
      <c r="V101" s="198"/>
      <c r="W101" s="198"/>
      <c r="X101" s="198"/>
      <c r="Y101" s="198"/>
      <c r="Z101" s="198"/>
      <c r="AA101" s="198"/>
      <c r="AB101" s="198"/>
      <c r="AC101" s="198"/>
      <c r="AD101" s="223"/>
      <c r="AE101" s="103"/>
      <c r="AF101" s="104"/>
    </row>
    <row r="102" spans="1:32" ht="14.25" customHeight="1" x14ac:dyDescent="0.2">
      <c r="A102" s="176"/>
      <c r="B102" s="160" t="s">
        <v>4</v>
      </c>
      <c r="C102" s="160"/>
      <c r="D102" s="160"/>
      <c r="E102" s="160"/>
      <c r="F102" s="160"/>
      <c r="G102" s="160"/>
      <c r="H102" s="160"/>
      <c r="I102" s="160"/>
      <c r="J102" s="160"/>
      <c r="K102" s="160"/>
      <c r="L102" s="160"/>
      <c r="M102" s="160"/>
      <c r="N102" s="160"/>
      <c r="O102" s="176"/>
      <c r="P102" s="198"/>
      <c r="Q102" s="198"/>
      <c r="R102" s="198"/>
      <c r="S102" s="198"/>
      <c r="T102" s="198"/>
      <c r="U102" s="198"/>
      <c r="V102" s="198"/>
      <c r="W102" s="198"/>
      <c r="X102" s="198"/>
      <c r="Y102" s="198"/>
      <c r="Z102" s="198"/>
      <c r="AA102" s="198"/>
      <c r="AB102" s="198"/>
      <c r="AC102" s="198"/>
      <c r="AD102" s="223"/>
      <c r="AE102" s="103"/>
      <c r="AF102" s="104"/>
    </row>
    <row r="103" spans="1:32" ht="24" customHeight="1" x14ac:dyDescent="0.2">
      <c r="A103" s="176"/>
      <c r="B103" s="157" t="s">
        <v>35</v>
      </c>
      <c r="C103" s="157"/>
      <c r="D103" s="157"/>
      <c r="E103" s="185" t="str">
        <f>IF(B99="","",E$13)</f>
        <v/>
      </c>
      <c r="F103" s="185"/>
      <c r="G103" s="185"/>
      <c r="H103" s="89"/>
      <c r="I103" s="161" t="s">
        <v>3</v>
      </c>
      <c r="J103" s="161"/>
      <c r="K103" s="246" t="str">
        <f>IF(B99="","",K$6)</f>
        <v/>
      </c>
      <c r="L103" s="247" t="str">
        <f>IF(J115="","",IF(L77&gt;0,L77,""))</f>
        <v>Zahlungs-</v>
      </c>
      <c r="M103" s="247" t="str">
        <f>IF(K115="","",IF(M77&gt;0,M77,""))</f>
        <v/>
      </c>
      <c r="N103" s="248" t="str">
        <f>IF(L115="","",IF(N77&gt;0,N77,""))</f>
        <v/>
      </c>
      <c r="O103" s="176"/>
      <c r="P103" s="87"/>
      <c r="Q103" s="87"/>
      <c r="R103" s="87"/>
      <c r="S103" s="87"/>
      <c r="T103" s="87"/>
      <c r="U103" s="78"/>
      <c r="V103" s="87"/>
      <c r="W103" s="87"/>
      <c r="X103" s="87"/>
      <c r="Y103" s="87"/>
      <c r="Z103" s="87"/>
      <c r="AA103" s="87"/>
      <c r="AB103" s="87"/>
      <c r="AC103" s="87"/>
      <c r="AD103" s="223"/>
      <c r="AE103" s="103"/>
      <c r="AF103" s="104"/>
    </row>
    <row r="104" spans="1:32" ht="19.5" customHeight="1" x14ac:dyDescent="0.2">
      <c r="A104" s="176"/>
      <c r="B104" s="181"/>
      <c r="C104" s="181"/>
      <c r="D104" s="181"/>
      <c r="E104" s="231" t="s">
        <v>40</v>
      </c>
      <c r="F104" s="231"/>
      <c r="G104" s="231"/>
      <c r="H104" s="231"/>
      <c r="I104" s="231"/>
      <c r="J104" s="231"/>
      <c r="K104" s="231"/>
      <c r="L104" s="231"/>
      <c r="M104" s="231"/>
      <c r="N104" s="231"/>
      <c r="O104" s="176"/>
      <c r="P104" s="198"/>
      <c r="Q104" s="198"/>
      <c r="R104" s="198"/>
      <c r="S104" s="198"/>
      <c r="T104" s="198"/>
      <c r="U104" s="198"/>
      <c r="V104" s="198"/>
      <c r="W104" s="198"/>
      <c r="X104" s="198"/>
      <c r="Y104" s="198"/>
      <c r="Z104" s="198"/>
      <c r="AA104" s="198"/>
      <c r="AB104" s="198"/>
      <c r="AC104" s="198"/>
      <c r="AD104" s="223"/>
      <c r="AE104" s="103"/>
      <c r="AF104" s="104"/>
    </row>
    <row r="105" spans="1:32" ht="18.75" customHeight="1" x14ac:dyDescent="0.2">
      <c r="A105" s="176"/>
      <c r="B105" s="154" t="s">
        <v>9</v>
      </c>
      <c r="C105" s="154"/>
      <c r="D105" s="154"/>
      <c r="E105" s="154" t="s">
        <v>66</v>
      </c>
      <c r="F105" s="154"/>
      <c r="G105" s="154"/>
      <c r="H105" s="154"/>
      <c r="I105" s="154"/>
      <c r="J105" s="154"/>
      <c r="K105" s="154"/>
      <c r="L105" s="154"/>
      <c r="M105" s="154"/>
      <c r="N105" s="154"/>
      <c r="O105" s="176"/>
      <c r="P105" s="198"/>
      <c r="Q105" s="198"/>
      <c r="R105" s="198"/>
      <c r="S105" s="198"/>
      <c r="T105" s="198"/>
      <c r="U105" s="198"/>
      <c r="V105" s="198"/>
      <c r="W105" s="198"/>
      <c r="X105" s="198"/>
      <c r="Y105" s="198"/>
      <c r="Z105" s="198"/>
      <c r="AA105" s="198"/>
      <c r="AB105" s="198"/>
      <c r="AC105" s="198"/>
      <c r="AD105" s="223"/>
      <c r="AE105" s="103"/>
      <c r="AF105" s="104"/>
    </row>
    <row r="106" spans="1:32" ht="14.25" customHeight="1" x14ac:dyDescent="0.25">
      <c r="A106" s="176"/>
      <c r="B106" s="157" t="s">
        <v>67</v>
      </c>
      <c r="C106" s="157"/>
      <c r="D106" s="157"/>
      <c r="E106" s="157" t="s">
        <v>68</v>
      </c>
      <c r="F106" s="157"/>
      <c r="G106" s="30" t="s">
        <v>69</v>
      </c>
      <c r="H106" s="31">
        <f>H74</f>
        <v>7.5</v>
      </c>
      <c r="I106" s="27" t="s">
        <v>70</v>
      </c>
      <c r="J106" s="27"/>
      <c r="K106" s="27"/>
      <c r="L106" s="27" t="s">
        <v>71</v>
      </c>
      <c r="M106" s="171">
        <f>M74</f>
        <v>25</v>
      </c>
      <c r="N106" s="171"/>
      <c r="O106" s="176"/>
      <c r="P106" s="198"/>
      <c r="Q106" s="198"/>
      <c r="R106" s="198"/>
      <c r="S106" s="198"/>
      <c r="T106" s="198"/>
      <c r="U106" s="198"/>
      <c r="V106" s="198"/>
      <c r="W106" s="198"/>
      <c r="X106" s="198"/>
      <c r="Y106" s="198"/>
      <c r="Z106" s="198"/>
      <c r="AA106" s="198"/>
      <c r="AB106" s="198"/>
      <c r="AC106" s="198"/>
      <c r="AD106" s="223"/>
      <c r="AE106" s="103"/>
      <c r="AF106" s="104"/>
    </row>
    <row r="107" spans="1:32" ht="12.6" customHeight="1" x14ac:dyDescent="0.2">
      <c r="A107" s="176"/>
      <c r="B107" s="160" t="s">
        <v>10</v>
      </c>
      <c r="C107" s="160"/>
      <c r="D107" s="160"/>
      <c r="E107" s="161" t="s">
        <v>100</v>
      </c>
      <c r="F107" s="161"/>
      <c r="G107" s="161"/>
      <c r="H107" s="161"/>
      <c r="I107" s="161"/>
      <c r="J107" s="161"/>
      <c r="K107" s="161"/>
      <c r="L107" s="161"/>
      <c r="M107" s="161"/>
      <c r="N107" s="161"/>
      <c r="O107" s="176"/>
      <c r="P107" s="87"/>
      <c r="Q107" s="87"/>
      <c r="R107" s="87"/>
      <c r="S107" s="87"/>
      <c r="T107" s="87"/>
      <c r="U107" s="78"/>
      <c r="V107" s="87"/>
      <c r="W107" s="87"/>
      <c r="X107" s="87"/>
      <c r="Y107" s="87"/>
      <c r="Z107" s="87"/>
      <c r="AA107" s="87"/>
      <c r="AB107" s="87"/>
      <c r="AC107" s="87"/>
      <c r="AD107" s="223"/>
      <c r="AE107" s="103"/>
      <c r="AF107" s="104"/>
    </row>
    <row r="108" spans="1:32" ht="12" customHeight="1" x14ac:dyDescent="0.15">
      <c r="A108" s="177"/>
      <c r="B108" s="32" t="s">
        <v>11</v>
      </c>
      <c r="C108" s="32">
        <v>1</v>
      </c>
      <c r="D108" s="33">
        <v>2</v>
      </c>
      <c r="E108" s="32">
        <v>3</v>
      </c>
      <c r="F108" s="33">
        <v>4</v>
      </c>
      <c r="G108" s="32">
        <v>5</v>
      </c>
      <c r="H108" s="33">
        <v>6</v>
      </c>
      <c r="I108" s="239">
        <v>7</v>
      </c>
      <c r="J108" s="239"/>
      <c r="K108" s="33">
        <v>8</v>
      </c>
      <c r="L108" s="232">
        <v>9</v>
      </c>
      <c r="M108" s="232"/>
      <c r="N108" s="232"/>
      <c r="O108" s="179"/>
      <c r="P108" s="198"/>
      <c r="Q108" s="198"/>
      <c r="R108" s="198"/>
      <c r="S108" s="198"/>
      <c r="T108" s="198"/>
      <c r="U108" s="198"/>
      <c r="V108" s="198"/>
      <c r="W108" s="198"/>
      <c r="X108" s="198"/>
      <c r="Y108" s="198"/>
      <c r="Z108" s="198"/>
      <c r="AA108" s="198"/>
      <c r="AB108" s="198"/>
      <c r="AC108" s="198"/>
      <c r="AD108" s="223"/>
      <c r="AE108" s="103"/>
      <c r="AF108" s="104"/>
    </row>
    <row r="109" spans="1:32" ht="12" customHeight="1" x14ac:dyDescent="0.2">
      <c r="A109" s="177"/>
      <c r="B109" s="162"/>
      <c r="C109" s="168" t="s">
        <v>12</v>
      </c>
      <c r="D109" s="34" t="s">
        <v>12</v>
      </c>
      <c r="E109" s="236" t="s">
        <v>13</v>
      </c>
      <c r="F109" s="34" t="s">
        <v>14</v>
      </c>
      <c r="G109" s="182" t="s">
        <v>15</v>
      </c>
      <c r="H109" s="34" t="s">
        <v>61</v>
      </c>
      <c r="I109" s="243" t="s">
        <v>72</v>
      </c>
      <c r="J109" s="168"/>
      <c r="K109" s="34" t="s">
        <v>16</v>
      </c>
      <c r="L109" s="165" t="s">
        <v>17</v>
      </c>
      <c r="M109" s="166"/>
      <c r="N109" s="167"/>
      <c r="O109" s="179"/>
      <c r="P109" s="199" t="s">
        <v>12</v>
      </c>
      <c r="Q109" s="165" t="s">
        <v>12</v>
      </c>
      <c r="R109" s="166"/>
      <c r="S109" s="167"/>
      <c r="T109" s="199" t="s">
        <v>13</v>
      </c>
      <c r="U109" s="34" t="s">
        <v>14</v>
      </c>
      <c r="V109" s="211" t="s">
        <v>15</v>
      </c>
      <c r="W109" s="182"/>
      <c r="X109" s="212"/>
      <c r="Y109" s="165" t="s">
        <v>61</v>
      </c>
      <c r="Z109" s="166"/>
      <c r="AA109" s="167"/>
      <c r="AB109" s="34" t="s">
        <v>72</v>
      </c>
      <c r="AC109" s="79" t="s">
        <v>72</v>
      </c>
      <c r="AD109" s="223"/>
      <c r="AE109" s="103"/>
      <c r="AF109" s="104"/>
    </row>
    <row r="110" spans="1:32" ht="12" customHeight="1" x14ac:dyDescent="0.2">
      <c r="A110" s="177"/>
      <c r="B110" s="163"/>
      <c r="C110" s="169"/>
      <c r="D110" s="35" t="s">
        <v>18</v>
      </c>
      <c r="E110" s="237"/>
      <c r="F110" s="36" t="s">
        <v>19</v>
      </c>
      <c r="G110" s="183"/>
      <c r="H110" s="36" t="s">
        <v>62</v>
      </c>
      <c r="I110" s="244"/>
      <c r="J110" s="169"/>
      <c r="K110" s="36" t="s">
        <v>20</v>
      </c>
      <c r="L110" s="195" t="s">
        <v>21</v>
      </c>
      <c r="M110" s="196"/>
      <c r="N110" s="197"/>
      <c r="O110" s="179"/>
      <c r="P110" s="200"/>
      <c r="Q110" s="225" t="s">
        <v>18</v>
      </c>
      <c r="R110" s="226"/>
      <c r="S110" s="227"/>
      <c r="T110" s="200"/>
      <c r="U110" s="36" t="s">
        <v>19</v>
      </c>
      <c r="V110" s="213"/>
      <c r="W110" s="183"/>
      <c r="X110" s="214"/>
      <c r="Y110" s="195" t="s">
        <v>62</v>
      </c>
      <c r="Z110" s="196"/>
      <c r="AA110" s="197"/>
      <c r="AB110" s="36"/>
      <c r="AC110" s="80" t="s">
        <v>101</v>
      </c>
      <c r="AD110" s="223"/>
      <c r="AE110" s="103"/>
      <c r="AF110" s="104"/>
    </row>
    <row r="111" spans="1:32" ht="12" customHeight="1" x14ac:dyDescent="0.2">
      <c r="A111" s="177"/>
      <c r="B111" s="163"/>
      <c r="C111" s="169"/>
      <c r="D111" s="36" t="s">
        <v>22</v>
      </c>
      <c r="E111" s="237"/>
      <c r="F111" s="36" t="s">
        <v>23</v>
      </c>
      <c r="G111" s="183"/>
      <c r="H111" s="37" t="s">
        <v>64</v>
      </c>
      <c r="I111" s="244"/>
      <c r="J111" s="169"/>
      <c r="K111" s="38">
        <f>H106</f>
        <v>7.5</v>
      </c>
      <c r="L111" s="195"/>
      <c r="M111" s="196"/>
      <c r="N111" s="197"/>
      <c r="O111" s="179"/>
      <c r="P111" s="200"/>
      <c r="Q111" s="195" t="s">
        <v>22</v>
      </c>
      <c r="R111" s="196"/>
      <c r="S111" s="197"/>
      <c r="T111" s="200"/>
      <c r="U111" s="36" t="s">
        <v>23</v>
      </c>
      <c r="V111" s="213"/>
      <c r="W111" s="183"/>
      <c r="X111" s="214"/>
      <c r="Y111" s="220" t="s">
        <v>64</v>
      </c>
      <c r="Z111" s="221"/>
      <c r="AA111" s="222"/>
      <c r="AB111" s="36"/>
      <c r="AC111" s="80" t="s">
        <v>102</v>
      </c>
      <c r="AD111" s="223"/>
      <c r="AE111" s="103"/>
      <c r="AF111" s="104"/>
    </row>
    <row r="112" spans="1:32" ht="12" customHeight="1" x14ac:dyDescent="0.2">
      <c r="A112" s="177"/>
      <c r="B112" s="164"/>
      <c r="C112" s="170"/>
      <c r="D112" s="39" t="s">
        <v>24</v>
      </c>
      <c r="E112" s="238"/>
      <c r="F112" s="39" t="s">
        <v>25</v>
      </c>
      <c r="G112" s="184"/>
      <c r="H112" s="40" t="s">
        <v>63</v>
      </c>
      <c r="I112" s="245"/>
      <c r="J112" s="170"/>
      <c r="K112" s="41">
        <f>M106</f>
        <v>25</v>
      </c>
      <c r="L112" s="203" t="s">
        <v>26</v>
      </c>
      <c r="M112" s="204"/>
      <c r="N112" s="205"/>
      <c r="O112" s="179"/>
      <c r="P112" s="201"/>
      <c r="Q112" s="217" t="s">
        <v>24</v>
      </c>
      <c r="R112" s="218"/>
      <c r="S112" s="219"/>
      <c r="T112" s="201"/>
      <c r="U112" s="39" t="s">
        <v>25</v>
      </c>
      <c r="V112" s="215"/>
      <c r="W112" s="184"/>
      <c r="X112" s="216"/>
      <c r="Y112" s="203" t="s">
        <v>63</v>
      </c>
      <c r="Z112" s="204"/>
      <c r="AA112" s="205"/>
      <c r="AB112" s="39"/>
      <c r="AC112" s="81" t="s">
        <v>104</v>
      </c>
      <c r="AD112" s="223"/>
      <c r="AE112" s="103"/>
      <c r="AF112" s="104"/>
    </row>
    <row r="113" spans="1:38" ht="12" customHeight="1" x14ac:dyDescent="0.2">
      <c r="A113" s="177"/>
      <c r="B113" s="42" t="s">
        <v>27</v>
      </c>
      <c r="C113" s="43" t="s">
        <v>88</v>
      </c>
      <c r="D113" s="43"/>
      <c r="E113" s="172" t="s">
        <v>81</v>
      </c>
      <c r="F113" s="172"/>
      <c r="G113" s="43"/>
      <c r="H113" s="43"/>
      <c r="I113" s="43" t="s">
        <v>30</v>
      </c>
      <c r="J113" s="43" t="s">
        <v>60</v>
      </c>
      <c r="K113" s="43" t="s">
        <v>31</v>
      </c>
      <c r="L113" s="186" t="s">
        <v>30</v>
      </c>
      <c r="M113" s="186"/>
      <c r="N113" s="43" t="s">
        <v>60</v>
      </c>
      <c r="O113" s="179"/>
      <c r="P113" s="82" t="s">
        <v>88</v>
      </c>
      <c r="Q113" s="206" t="s">
        <v>28</v>
      </c>
      <c r="R113" s="207"/>
      <c r="S113" s="208"/>
      <c r="T113" s="209" t="s">
        <v>81</v>
      </c>
      <c r="U113" s="210"/>
      <c r="V113" s="206" t="s">
        <v>29</v>
      </c>
      <c r="W113" s="207"/>
      <c r="X113" s="208"/>
      <c r="Y113" s="206" t="s">
        <v>29</v>
      </c>
      <c r="Z113" s="207"/>
      <c r="AA113" s="208"/>
      <c r="AB113" s="82" t="s">
        <v>103</v>
      </c>
      <c r="AC113" s="83" t="s">
        <v>30</v>
      </c>
      <c r="AD113" s="223"/>
      <c r="AE113" s="103"/>
      <c r="AF113" s="104"/>
    </row>
    <row r="114" spans="1:38" ht="22.5" customHeight="1" x14ac:dyDescent="0.45">
      <c r="A114" s="177"/>
      <c r="B114" s="57">
        <v>41</v>
      </c>
      <c r="C114" s="70"/>
      <c r="D114" s="70"/>
      <c r="E114" s="70"/>
      <c r="F114" s="70"/>
      <c r="G114" s="70"/>
      <c r="H114" s="70"/>
      <c r="I114" s="240" t="str">
        <f>IF(B99="","","Übertrag von Seite 3")</f>
        <v/>
      </c>
      <c r="J114" s="241"/>
      <c r="K114" s="242"/>
      <c r="L114" s="49"/>
      <c r="M114" s="50" t="str">
        <f>IF(B99="","",IF(M97="","",M97))</f>
        <v/>
      </c>
      <c r="N114" s="47" t="s">
        <v>59</v>
      </c>
      <c r="O114" s="180"/>
      <c r="P114" s="70"/>
      <c r="Q114" s="70"/>
      <c r="R114" s="70"/>
      <c r="S114" s="70"/>
      <c r="T114" s="70"/>
      <c r="U114" s="70"/>
      <c r="V114" s="70"/>
      <c r="W114" s="70"/>
      <c r="X114" s="70"/>
      <c r="Y114" s="70"/>
      <c r="Z114" s="70"/>
      <c r="AA114" s="70"/>
      <c r="AB114" s="70"/>
      <c r="AC114" s="70"/>
      <c r="AD114" s="224"/>
      <c r="AE114" s="103"/>
      <c r="AF114" s="104"/>
    </row>
    <row r="115" spans="1:38" ht="22.5" customHeight="1" x14ac:dyDescent="0.45">
      <c r="A115" s="177"/>
      <c r="B115" s="57">
        <v>42</v>
      </c>
      <c r="C115" s="44" t="str">
        <f t="shared" ref="C115:C128" si="25">IF(OR(AF115="",AF115=0),"",AF115)</f>
        <v/>
      </c>
      <c r="D115" s="45" t="str">
        <f t="shared" ref="D115:D128" si="26">IF(OR(AG115="",AG115=0),"",AG115)</f>
        <v/>
      </c>
      <c r="E115" s="151" t="str">
        <f t="shared" ref="E115:E128" si="27">IF(OR(AH115="",AH115=0),"",AH115)</f>
        <v/>
      </c>
      <c r="F115" s="44" t="str">
        <f t="shared" ref="F115:F128" si="28">IF(OR(AI115="",AI115=0),"",AI115)</f>
        <v/>
      </c>
      <c r="G115" s="115" t="str">
        <f t="shared" ref="G115:G128" si="29">IF(OR(AJ115="",AJ115=0),"",AJ115)</f>
        <v/>
      </c>
      <c r="H115" s="115" t="str">
        <f t="shared" ref="H115:H128" si="30">IF(OR(AK115="",AK115=0),"",AK115)</f>
        <v/>
      </c>
      <c r="I115" s="46" t="str">
        <f t="shared" ref="I115:I128" si="31">IF(AL115="","",ROUNDDOWN(AL115,0))</f>
        <v/>
      </c>
      <c r="J115" s="47" t="s">
        <v>59</v>
      </c>
      <c r="K115" s="48" t="str">
        <f>IF(INDEX(C:C,115)="","",IF(INDEX(D:D,115)="X",M$16,H$16))</f>
        <v/>
      </c>
      <c r="L115" s="49"/>
      <c r="M115" s="50" t="str">
        <f>IF(AND(AF115="",AL115=""),"",IF(AND(AL115&gt;=0,E$9=""),"Name Aufsteller!",IF(AND(AL115&gt;=0,E$13=""),"Aufstellungsort!",IF(AF115=0,"Name Gerät!",IF(AND(AL115&gt;=0,AF115=""),"Name Gerät!",IF(AND(AF115&gt;0,AL115=""),"Betrag, EUR!",IF(K115="","",ROUNDDOWN(I115*K115/100,0))))))))</f>
        <v/>
      </c>
      <c r="N115" s="47" t="s">
        <v>59</v>
      </c>
      <c r="O115" s="180"/>
      <c r="P115" s="24"/>
      <c r="Q115" s="51"/>
      <c r="S115" s="51"/>
      <c r="T115" s="90"/>
      <c r="U115" s="21"/>
      <c r="V115" s="51"/>
      <c r="W115" s="116"/>
      <c r="X115" s="51"/>
      <c r="Y115" s="51"/>
      <c r="Z115" s="116"/>
      <c r="AA115" s="51"/>
      <c r="AB115" s="19"/>
      <c r="AC115" s="25" t="str">
        <f t="shared" ref="AC115:AC128" si="32">IF(AND(AF115="",AL115=""),"",IF(AND(AL115&gt;=0,E$9=""),"Name Aufsteller!",IF(AND(AL115&gt;=0,E$13=""),"Aufstellungsort!",IF(AF115=0,"Name Gerät!",IF(AND(AL115&gt;=0,AF115=""),"Name Gerät!",IF(AND(AF115&gt;0,AL115=""),"Betrag, EUR!",I115))))))</f>
        <v/>
      </c>
      <c r="AD115" s="224"/>
      <c r="AE115" s="103" t="str">
        <f t="shared" ref="AE115:AE128" si="33">M115</f>
        <v/>
      </c>
      <c r="AF115" s="104" t="str">
        <f>IF(INDEX(P:P,115)="","",INDEX(P:P,115))</f>
        <v/>
      </c>
      <c r="AG115" s="105" t="str">
        <f>IF(INDEX(R:R,115)="","",INDEX(R:R,115))</f>
        <v/>
      </c>
      <c r="AH115" s="105" t="str">
        <f>IF(INDEX(T:T,115)="","",INDEX(T:T,115))</f>
        <v/>
      </c>
      <c r="AI115" s="105" t="str">
        <f>IF(INDEX(U:U,115)="","",INDEX(U:U,115))</f>
        <v/>
      </c>
      <c r="AJ115" s="105" t="str">
        <f>IF(INDEX(W:W,115)="","",INDEX(W:W,115))</f>
        <v/>
      </c>
      <c r="AK115" s="105" t="str">
        <f>IF(INDEX(Z:Z,115)="","",INDEX(Z:Z,115))</f>
        <v/>
      </c>
      <c r="AL115" s="105" t="str">
        <f>IF(INDEX(AB:AB,115)="","",INDEX(AB:AB,115))</f>
        <v/>
      </c>
    </row>
    <row r="116" spans="1:38" ht="22.5" customHeight="1" x14ac:dyDescent="0.45">
      <c r="A116" s="177"/>
      <c r="B116" s="57">
        <v>43</v>
      </c>
      <c r="C116" s="44" t="str">
        <f t="shared" si="25"/>
        <v/>
      </c>
      <c r="D116" s="45" t="str">
        <f t="shared" si="26"/>
        <v/>
      </c>
      <c r="E116" s="151" t="str">
        <f t="shared" si="27"/>
        <v/>
      </c>
      <c r="F116" s="44" t="str">
        <f t="shared" si="28"/>
        <v/>
      </c>
      <c r="G116" s="115" t="str">
        <f t="shared" si="29"/>
        <v/>
      </c>
      <c r="H116" s="115" t="str">
        <f t="shared" si="30"/>
        <v/>
      </c>
      <c r="I116" s="46" t="str">
        <f t="shared" si="31"/>
        <v/>
      </c>
      <c r="J116" s="47" t="s">
        <v>59</v>
      </c>
      <c r="K116" s="48" t="str">
        <f>IF(INDEX(C:C,116)="","",IF(INDEX(D:D,116)="X",M$16,H$16))</f>
        <v/>
      </c>
      <c r="L116" s="49"/>
      <c r="M116" s="50" t="str">
        <f t="shared" ref="M116:M128" si="34">IF(AND(AF116="",AL116=""),"",IF(AND(AL116&gt;=0,E$9=""),"Name Aufsteller!",IF(AND(AL116&gt;=0,E$13=""),"Aufstellungsort!",IF(AF116=0,"Name Gerät!",IF(AND(AL116&gt;=0,AF116=""),"Name Gerät!",IF(AND(AF116&gt;0,AL116=""),"Betrag, EUR!",IF(K116="","",ROUNDDOWN(I116*K116/100,0))))))))</f>
        <v/>
      </c>
      <c r="N116" s="47" t="s">
        <v>59</v>
      </c>
      <c r="O116" s="180"/>
      <c r="P116" s="24"/>
      <c r="Q116" s="51"/>
      <c r="R116" s="21"/>
      <c r="S116" s="51"/>
      <c r="T116" s="90"/>
      <c r="U116" s="21"/>
      <c r="V116" s="51"/>
      <c r="W116" s="21"/>
      <c r="X116" s="51"/>
      <c r="Y116" s="51"/>
      <c r="Z116" s="21"/>
      <c r="AA116" s="51"/>
      <c r="AB116" s="19"/>
      <c r="AC116" s="25" t="str">
        <f t="shared" si="32"/>
        <v/>
      </c>
      <c r="AD116" s="224"/>
      <c r="AE116" s="103" t="str">
        <f t="shared" si="33"/>
        <v/>
      </c>
      <c r="AF116" s="104" t="str">
        <f>IF(INDEX(P:P,116)="","",INDEX(P:P,116))</f>
        <v/>
      </c>
      <c r="AG116" s="105" t="str">
        <f>IF(INDEX(R:R,116)="","",INDEX(R:R,116))</f>
        <v/>
      </c>
      <c r="AH116" s="105" t="str">
        <f>IF(INDEX(T:T,116)="","",INDEX(T:T,116))</f>
        <v/>
      </c>
      <c r="AI116" s="105" t="str">
        <f>IF(INDEX(U:U,116)="","",INDEX(U:U,116))</f>
        <v/>
      </c>
      <c r="AJ116" s="105" t="str">
        <f>IF(INDEX(W:W,116)="","",INDEX(W:W,116))</f>
        <v/>
      </c>
      <c r="AK116" s="105" t="str">
        <f>IF(INDEX(Z:Z,116)="","",INDEX(Z:Z,116))</f>
        <v/>
      </c>
      <c r="AL116" s="105" t="str">
        <f>IF(INDEX(AB:AB,116)="","",INDEX(AB:AB,116))</f>
        <v/>
      </c>
    </row>
    <row r="117" spans="1:38" ht="22.5" customHeight="1" x14ac:dyDescent="0.45">
      <c r="A117" s="177"/>
      <c r="B117" s="57">
        <v>44</v>
      </c>
      <c r="C117" s="44" t="str">
        <f t="shared" si="25"/>
        <v/>
      </c>
      <c r="D117" s="45" t="str">
        <f t="shared" si="26"/>
        <v/>
      </c>
      <c r="E117" s="151" t="str">
        <f t="shared" si="27"/>
        <v/>
      </c>
      <c r="F117" s="44" t="str">
        <f t="shared" si="28"/>
        <v/>
      </c>
      <c r="G117" s="115" t="str">
        <f t="shared" si="29"/>
        <v/>
      </c>
      <c r="H117" s="115" t="str">
        <f t="shared" si="30"/>
        <v/>
      </c>
      <c r="I117" s="46" t="str">
        <f t="shared" si="31"/>
        <v/>
      </c>
      <c r="J117" s="47" t="s">
        <v>59</v>
      </c>
      <c r="K117" s="48" t="str">
        <f>IF(INDEX(C:C,117)="","",IF(INDEX(D:D,117)="X",M$16,H$16))</f>
        <v/>
      </c>
      <c r="L117" s="49"/>
      <c r="M117" s="50" t="str">
        <f t="shared" si="34"/>
        <v/>
      </c>
      <c r="N117" s="47" t="s">
        <v>59</v>
      </c>
      <c r="O117" s="180"/>
      <c r="P117" s="24"/>
      <c r="Q117" s="51"/>
      <c r="R117" s="21"/>
      <c r="S117" s="51"/>
      <c r="T117" s="90"/>
      <c r="U117" s="21"/>
      <c r="V117" s="51"/>
      <c r="W117" s="21"/>
      <c r="X117" s="51"/>
      <c r="Y117" s="51"/>
      <c r="Z117" s="21"/>
      <c r="AA117" s="51"/>
      <c r="AB117" s="19"/>
      <c r="AC117" s="25" t="str">
        <f t="shared" si="32"/>
        <v/>
      </c>
      <c r="AD117" s="224"/>
      <c r="AE117" s="103" t="str">
        <f t="shared" si="33"/>
        <v/>
      </c>
      <c r="AF117" s="104" t="str">
        <f>IF(INDEX(P:P,117)="","",INDEX(P:P,117))</f>
        <v/>
      </c>
      <c r="AG117" s="105" t="str">
        <f>IF(INDEX(R:R,117)="","",INDEX(R:R,117))</f>
        <v/>
      </c>
      <c r="AH117" s="105" t="str">
        <f>IF(INDEX(T:T,117)="","",INDEX(T:T,117))</f>
        <v/>
      </c>
      <c r="AI117" s="105" t="str">
        <f>IF(INDEX(U:U,117)="","",INDEX(U:U,117))</f>
        <v/>
      </c>
      <c r="AJ117" s="105" t="str">
        <f>IF(INDEX(W:W,117)="","",INDEX(W:W,117))</f>
        <v/>
      </c>
      <c r="AK117" s="105" t="str">
        <f>IF(INDEX(Z:Z,117)="","",INDEX(Z:Z,117))</f>
        <v/>
      </c>
      <c r="AL117" s="105" t="str">
        <f>IF(INDEX(AB:AB,117)="","",INDEX(AB:AB,117))</f>
        <v/>
      </c>
    </row>
    <row r="118" spans="1:38" ht="22.5" customHeight="1" x14ac:dyDescent="0.45">
      <c r="A118" s="177"/>
      <c r="B118" s="57">
        <v>45</v>
      </c>
      <c r="C118" s="44" t="str">
        <f t="shared" si="25"/>
        <v/>
      </c>
      <c r="D118" s="45" t="str">
        <f t="shared" si="26"/>
        <v/>
      </c>
      <c r="E118" s="151" t="str">
        <f t="shared" si="27"/>
        <v/>
      </c>
      <c r="F118" s="44" t="str">
        <f t="shared" si="28"/>
        <v/>
      </c>
      <c r="G118" s="115" t="str">
        <f t="shared" si="29"/>
        <v/>
      </c>
      <c r="H118" s="115" t="str">
        <f t="shared" si="30"/>
        <v/>
      </c>
      <c r="I118" s="46" t="str">
        <f t="shared" si="31"/>
        <v/>
      </c>
      <c r="J118" s="47" t="s">
        <v>59</v>
      </c>
      <c r="K118" s="48" t="str">
        <f>IF(INDEX(C:C,118)="","",IF(INDEX(D:D,118)="X",M$16,H$16))</f>
        <v/>
      </c>
      <c r="L118" s="49"/>
      <c r="M118" s="50" t="str">
        <f t="shared" si="34"/>
        <v/>
      </c>
      <c r="N118" s="47" t="s">
        <v>59</v>
      </c>
      <c r="O118" s="180"/>
      <c r="P118" s="24"/>
      <c r="Q118" s="51"/>
      <c r="R118" s="21"/>
      <c r="S118" s="51"/>
      <c r="T118" s="90"/>
      <c r="U118" s="21"/>
      <c r="V118" s="51"/>
      <c r="W118" s="21"/>
      <c r="X118" s="51"/>
      <c r="Y118" s="51"/>
      <c r="Z118" s="21"/>
      <c r="AA118" s="51"/>
      <c r="AB118" s="19"/>
      <c r="AC118" s="25" t="str">
        <f t="shared" si="32"/>
        <v/>
      </c>
      <c r="AD118" s="224"/>
      <c r="AE118" s="103" t="str">
        <f t="shared" si="33"/>
        <v/>
      </c>
      <c r="AF118" s="104" t="str">
        <f>IF(INDEX(P:P,118)="","",INDEX(P:P,118))</f>
        <v/>
      </c>
      <c r="AG118" s="105" t="str">
        <f>IF(INDEX(R:R,118)="","",INDEX(R:R,118))</f>
        <v/>
      </c>
      <c r="AH118" s="105" t="str">
        <f>IF(INDEX(T:T,118)="","",INDEX(T:T,118))</f>
        <v/>
      </c>
      <c r="AI118" s="105" t="str">
        <f>IF(INDEX(U:U,118)="","",INDEX(U:U,118))</f>
        <v/>
      </c>
      <c r="AJ118" s="105" t="str">
        <f>IF(INDEX(W:W,118)="","",INDEX(W:W,118))</f>
        <v/>
      </c>
      <c r="AK118" s="105" t="str">
        <f>IF(INDEX(Z:Z,118)="","",INDEX(Z:Z,118))</f>
        <v/>
      </c>
      <c r="AL118" s="105" t="str">
        <f>IF(INDEX(AB:AB,118)="","",INDEX(AB:AB,118))</f>
        <v/>
      </c>
    </row>
    <row r="119" spans="1:38" ht="22.5" customHeight="1" x14ac:dyDescent="0.45">
      <c r="A119" s="177"/>
      <c r="B119" s="57">
        <v>46</v>
      </c>
      <c r="C119" s="44" t="str">
        <f t="shared" si="25"/>
        <v/>
      </c>
      <c r="D119" s="45" t="str">
        <f t="shared" si="26"/>
        <v/>
      </c>
      <c r="E119" s="151" t="str">
        <f t="shared" si="27"/>
        <v/>
      </c>
      <c r="F119" s="44" t="str">
        <f t="shared" si="28"/>
        <v/>
      </c>
      <c r="G119" s="115" t="str">
        <f t="shared" si="29"/>
        <v/>
      </c>
      <c r="H119" s="115" t="str">
        <f t="shared" si="30"/>
        <v/>
      </c>
      <c r="I119" s="46" t="str">
        <f t="shared" si="31"/>
        <v/>
      </c>
      <c r="J119" s="47" t="s">
        <v>59</v>
      </c>
      <c r="K119" s="48" t="str">
        <f>IF(INDEX(C:C,119)="","",IF(INDEX(D:D,119)="X",M$16,H$16))</f>
        <v/>
      </c>
      <c r="L119" s="49"/>
      <c r="M119" s="50" t="str">
        <f t="shared" si="34"/>
        <v/>
      </c>
      <c r="N119" s="47" t="s">
        <v>59</v>
      </c>
      <c r="O119" s="180"/>
      <c r="P119" s="24"/>
      <c r="Q119" s="51"/>
      <c r="R119" s="21"/>
      <c r="S119" s="51"/>
      <c r="T119" s="90"/>
      <c r="U119" s="21"/>
      <c r="V119" s="51"/>
      <c r="W119" s="21"/>
      <c r="X119" s="51"/>
      <c r="Y119" s="51"/>
      <c r="Z119" s="21"/>
      <c r="AA119" s="51"/>
      <c r="AB119" s="19"/>
      <c r="AC119" s="25" t="str">
        <f t="shared" si="32"/>
        <v/>
      </c>
      <c r="AD119" s="224"/>
      <c r="AE119" s="103" t="str">
        <f t="shared" si="33"/>
        <v/>
      </c>
      <c r="AF119" s="104" t="str">
        <f>IF(INDEX(P:P,119)="","",INDEX(P:P,119))</f>
        <v/>
      </c>
      <c r="AG119" s="105" t="str">
        <f>IF(INDEX(R:R,119)="","",INDEX(R:R,119))</f>
        <v/>
      </c>
      <c r="AH119" s="105" t="str">
        <f>IF(INDEX(T:T,119)="","",INDEX(T:T,119))</f>
        <v/>
      </c>
      <c r="AI119" s="105" t="str">
        <f>IF(INDEX(U:U,119)="","",INDEX(U:U,119))</f>
        <v/>
      </c>
      <c r="AJ119" s="105" t="str">
        <f>IF(INDEX(W:W,119)="","",INDEX(W:W,119))</f>
        <v/>
      </c>
      <c r="AK119" s="105" t="str">
        <f>IF(INDEX(Z:Z,119)="","",INDEX(Z:Z,119))</f>
        <v/>
      </c>
      <c r="AL119" s="105" t="str">
        <f>IF(INDEX(AB:AB,119)="","",INDEX(AB:AB,119))</f>
        <v/>
      </c>
    </row>
    <row r="120" spans="1:38" ht="22.5" customHeight="1" x14ac:dyDescent="0.45">
      <c r="A120" s="177"/>
      <c r="B120" s="57">
        <v>47</v>
      </c>
      <c r="C120" s="44" t="str">
        <f t="shared" si="25"/>
        <v/>
      </c>
      <c r="D120" s="45" t="str">
        <f t="shared" si="26"/>
        <v/>
      </c>
      <c r="E120" s="151" t="str">
        <f t="shared" si="27"/>
        <v/>
      </c>
      <c r="F120" s="44" t="str">
        <f t="shared" si="28"/>
        <v/>
      </c>
      <c r="G120" s="115" t="str">
        <f t="shared" si="29"/>
        <v/>
      </c>
      <c r="H120" s="115" t="str">
        <f t="shared" si="30"/>
        <v/>
      </c>
      <c r="I120" s="46" t="str">
        <f t="shared" si="31"/>
        <v/>
      </c>
      <c r="J120" s="47" t="s">
        <v>59</v>
      </c>
      <c r="K120" s="48" t="str">
        <f>IF(INDEX(C:C,120)="","",IF(INDEX(D:D,120)="X",M$16,H$16))</f>
        <v/>
      </c>
      <c r="L120" s="49"/>
      <c r="M120" s="50" t="str">
        <f t="shared" si="34"/>
        <v/>
      </c>
      <c r="N120" s="47" t="s">
        <v>59</v>
      </c>
      <c r="O120" s="180"/>
      <c r="P120" s="24"/>
      <c r="Q120" s="51"/>
      <c r="R120" s="21"/>
      <c r="S120" s="51"/>
      <c r="T120" s="90"/>
      <c r="U120" s="21"/>
      <c r="V120" s="51"/>
      <c r="W120" s="21"/>
      <c r="X120" s="51"/>
      <c r="Y120" s="51"/>
      <c r="Z120" s="21"/>
      <c r="AA120" s="51"/>
      <c r="AB120" s="19"/>
      <c r="AC120" s="25" t="str">
        <f t="shared" si="32"/>
        <v/>
      </c>
      <c r="AD120" s="224"/>
      <c r="AE120" s="103" t="str">
        <f t="shared" si="33"/>
        <v/>
      </c>
      <c r="AF120" s="104" t="str">
        <f>IF(INDEX(P:P,120)="","",INDEX(P:P,120))</f>
        <v/>
      </c>
      <c r="AG120" s="105" t="str">
        <f>IF(INDEX(R:R,120)="","",INDEX(R:R,120))</f>
        <v/>
      </c>
      <c r="AH120" s="105" t="str">
        <f>IF(INDEX(T:T,120)="","",INDEX(T:T,120))</f>
        <v/>
      </c>
      <c r="AI120" s="105" t="str">
        <f>IF(INDEX(U:U,120)="","",INDEX(U:U,120))</f>
        <v/>
      </c>
      <c r="AJ120" s="105" t="str">
        <f>IF(INDEX(W:W,120)="","",INDEX(W:W,120))</f>
        <v/>
      </c>
      <c r="AK120" s="105" t="str">
        <f>IF(INDEX(Z:Z,120)="","",INDEX(Z:Z,120))</f>
        <v/>
      </c>
      <c r="AL120" s="105" t="str">
        <f>IF(INDEX(AB:AB,120)="","",INDEX(AB:AB,120))</f>
        <v/>
      </c>
    </row>
    <row r="121" spans="1:38" ht="22.5" customHeight="1" x14ac:dyDescent="0.45">
      <c r="A121" s="177"/>
      <c r="B121" s="57">
        <v>48</v>
      </c>
      <c r="C121" s="44" t="str">
        <f t="shared" si="25"/>
        <v/>
      </c>
      <c r="D121" s="45" t="str">
        <f t="shared" si="26"/>
        <v/>
      </c>
      <c r="E121" s="151" t="str">
        <f t="shared" si="27"/>
        <v/>
      </c>
      <c r="F121" s="44" t="str">
        <f t="shared" si="28"/>
        <v/>
      </c>
      <c r="G121" s="115" t="str">
        <f t="shared" si="29"/>
        <v/>
      </c>
      <c r="H121" s="115" t="str">
        <f t="shared" si="30"/>
        <v/>
      </c>
      <c r="I121" s="46" t="str">
        <f t="shared" si="31"/>
        <v/>
      </c>
      <c r="J121" s="47" t="s">
        <v>59</v>
      </c>
      <c r="K121" s="48" t="str">
        <f>IF(INDEX(C:C,121)="","",IF(INDEX(D:D,121)="X",M$16,H$16))</f>
        <v/>
      </c>
      <c r="L121" s="49"/>
      <c r="M121" s="50" t="str">
        <f t="shared" si="34"/>
        <v/>
      </c>
      <c r="N121" s="47" t="s">
        <v>59</v>
      </c>
      <c r="O121" s="180"/>
      <c r="P121" s="24"/>
      <c r="Q121" s="51"/>
      <c r="R121" s="21"/>
      <c r="S121" s="51"/>
      <c r="T121" s="90"/>
      <c r="U121" s="21"/>
      <c r="V121" s="51"/>
      <c r="W121" s="21"/>
      <c r="X121" s="51"/>
      <c r="Y121" s="51"/>
      <c r="Z121" s="21"/>
      <c r="AA121" s="51"/>
      <c r="AB121" s="19"/>
      <c r="AC121" s="25" t="str">
        <f t="shared" si="32"/>
        <v/>
      </c>
      <c r="AD121" s="224"/>
      <c r="AE121" s="103" t="str">
        <f t="shared" si="33"/>
        <v/>
      </c>
      <c r="AF121" s="104" t="str">
        <f>IF(INDEX(P:P,121)="","",INDEX(P:P,121))</f>
        <v/>
      </c>
      <c r="AG121" s="105" t="str">
        <f>IF(INDEX(R:R,121)="","",INDEX(R:R,121))</f>
        <v/>
      </c>
      <c r="AH121" s="105" t="str">
        <f>IF(INDEX(T:T,121)="","",INDEX(T:T,121))</f>
        <v/>
      </c>
      <c r="AI121" s="105" t="str">
        <f>IF(INDEX(U:U,121)="","",INDEX(U:U,121))</f>
        <v/>
      </c>
      <c r="AJ121" s="105" t="str">
        <f>IF(INDEX(W:W,121)="","",INDEX(W:W,121))</f>
        <v/>
      </c>
      <c r="AK121" s="105" t="str">
        <f>IF(INDEX(Z:Z,121)="","",INDEX(Z:Z,121))</f>
        <v/>
      </c>
      <c r="AL121" s="105" t="str">
        <f>IF(INDEX(AB:AB,121)="","",INDEX(AB:AB,121))</f>
        <v/>
      </c>
    </row>
    <row r="122" spans="1:38" ht="22.5" customHeight="1" x14ac:dyDescent="0.45">
      <c r="A122" s="177"/>
      <c r="B122" s="57">
        <v>49</v>
      </c>
      <c r="C122" s="44" t="str">
        <f t="shared" si="25"/>
        <v/>
      </c>
      <c r="D122" s="45" t="str">
        <f t="shared" si="26"/>
        <v/>
      </c>
      <c r="E122" s="151" t="str">
        <f t="shared" si="27"/>
        <v/>
      </c>
      <c r="F122" s="44" t="str">
        <f t="shared" si="28"/>
        <v/>
      </c>
      <c r="G122" s="115" t="str">
        <f t="shared" si="29"/>
        <v/>
      </c>
      <c r="H122" s="115" t="str">
        <f t="shared" si="30"/>
        <v/>
      </c>
      <c r="I122" s="46" t="str">
        <f t="shared" si="31"/>
        <v/>
      </c>
      <c r="J122" s="47" t="s">
        <v>59</v>
      </c>
      <c r="K122" s="48" t="str">
        <f>IF(INDEX(C:C,122)="","",IF(INDEX(D:D,122)="X",M$16,H$16))</f>
        <v/>
      </c>
      <c r="L122" s="49"/>
      <c r="M122" s="50" t="str">
        <f t="shared" si="34"/>
        <v/>
      </c>
      <c r="N122" s="47" t="s">
        <v>59</v>
      </c>
      <c r="O122" s="180"/>
      <c r="P122" s="24"/>
      <c r="Q122" s="51"/>
      <c r="R122" s="21"/>
      <c r="S122" s="51"/>
      <c r="T122" s="90"/>
      <c r="U122" s="21"/>
      <c r="V122" s="51"/>
      <c r="W122" s="21"/>
      <c r="X122" s="51"/>
      <c r="Y122" s="51"/>
      <c r="Z122" s="21"/>
      <c r="AA122" s="51"/>
      <c r="AB122" s="19"/>
      <c r="AC122" s="25" t="str">
        <f t="shared" si="32"/>
        <v/>
      </c>
      <c r="AD122" s="224"/>
      <c r="AE122" s="103" t="str">
        <f t="shared" si="33"/>
        <v/>
      </c>
      <c r="AF122" s="104" t="str">
        <f>IF(INDEX(P:P,122)="","",INDEX(P:P,122))</f>
        <v/>
      </c>
      <c r="AG122" s="105" t="str">
        <f>IF(INDEX(R:R,122)="","",INDEX(R:R,122))</f>
        <v/>
      </c>
      <c r="AH122" s="105" t="str">
        <f>IF(INDEX(T:T,122)="","",INDEX(T:T,122))</f>
        <v/>
      </c>
      <c r="AI122" s="105" t="str">
        <f>IF(INDEX(U:U,122)="","",INDEX(U:U,122))</f>
        <v/>
      </c>
      <c r="AJ122" s="105" t="str">
        <f>IF(INDEX(W:W,122)="","",INDEX(W:W,122))</f>
        <v/>
      </c>
      <c r="AK122" s="105" t="str">
        <f>IF(INDEX(Z:Z,122)="","",INDEX(Z:Z,122))</f>
        <v/>
      </c>
      <c r="AL122" s="105" t="str">
        <f>IF(INDEX(AB:AB,122)="","",INDEX(AB:AB,122))</f>
        <v/>
      </c>
    </row>
    <row r="123" spans="1:38" ht="22.5" customHeight="1" x14ac:dyDescent="0.45">
      <c r="A123" s="177"/>
      <c r="B123" s="57">
        <v>50</v>
      </c>
      <c r="C123" s="44" t="str">
        <f t="shared" si="25"/>
        <v/>
      </c>
      <c r="D123" s="45" t="str">
        <f t="shared" si="26"/>
        <v/>
      </c>
      <c r="E123" s="151" t="str">
        <f t="shared" si="27"/>
        <v/>
      </c>
      <c r="F123" s="44" t="str">
        <f t="shared" si="28"/>
        <v/>
      </c>
      <c r="G123" s="115" t="str">
        <f t="shared" si="29"/>
        <v/>
      </c>
      <c r="H123" s="115" t="str">
        <f t="shared" si="30"/>
        <v/>
      </c>
      <c r="I123" s="46" t="str">
        <f t="shared" si="31"/>
        <v/>
      </c>
      <c r="J123" s="47" t="s">
        <v>59</v>
      </c>
      <c r="K123" s="48" t="str">
        <f>IF(INDEX(C:C,123)="","",IF(INDEX(D:D,123)="X",M$16,H$16))</f>
        <v/>
      </c>
      <c r="L123" s="49"/>
      <c r="M123" s="50" t="str">
        <f t="shared" si="34"/>
        <v/>
      </c>
      <c r="N123" s="47" t="s">
        <v>59</v>
      </c>
      <c r="O123" s="180"/>
      <c r="P123" s="24"/>
      <c r="Q123" s="51"/>
      <c r="R123" s="21"/>
      <c r="S123" s="51"/>
      <c r="T123" s="90"/>
      <c r="U123" s="21"/>
      <c r="V123" s="51"/>
      <c r="W123" s="21"/>
      <c r="X123" s="51"/>
      <c r="Y123" s="51"/>
      <c r="Z123" s="21"/>
      <c r="AA123" s="51"/>
      <c r="AB123" s="19"/>
      <c r="AC123" s="25" t="str">
        <f t="shared" si="32"/>
        <v/>
      </c>
      <c r="AD123" s="224"/>
      <c r="AE123" s="103" t="str">
        <f t="shared" si="33"/>
        <v/>
      </c>
      <c r="AF123" s="104" t="str">
        <f>IF(INDEX(P:P,123)="","",INDEX(P:P,123))</f>
        <v/>
      </c>
      <c r="AG123" s="105" t="str">
        <f>IF(INDEX(R:R,123)="","",INDEX(R:R,123))</f>
        <v/>
      </c>
      <c r="AH123" s="105" t="str">
        <f>IF(INDEX(T:T,123)="","",INDEX(T:T,123))</f>
        <v/>
      </c>
      <c r="AI123" s="105" t="str">
        <f>IF(INDEX(U:U,123)="","",INDEX(U:U,123))</f>
        <v/>
      </c>
      <c r="AJ123" s="105" t="str">
        <f>IF(INDEX(W:W,123)="","",INDEX(W:W,123))</f>
        <v/>
      </c>
      <c r="AK123" s="105" t="str">
        <f>IF(INDEX(Z:Z,123)="","",INDEX(Z:Z,123))</f>
        <v/>
      </c>
      <c r="AL123" s="105" t="str">
        <f>IF(INDEX(AB:AB,123)="","",INDEX(AB:AB,123))</f>
        <v/>
      </c>
    </row>
    <row r="124" spans="1:38" ht="22.5" customHeight="1" x14ac:dyDescent="0.45">
      <c r="A124" s="177"/>
      <c r="B124" s="57">
        <v>51</v>
      </c>
      <c r="C124" s="44" t="str">
        <f t="shared" si="25"/>
        <v/>
      </c>
      <c r="D124" s="45" t="str">
        <f t="shared" si="26"/>
        <v/>
      </c>
      <c r="E124" s="151" t="str">
        <f t="shared" si="27"/>
        <v/>
      </c>
      <c r="F124" s="44" t="str">
        <f t="shared" si="28"/>
        <v/>
      </c>
      <c r="G124" s="115" t="str">
        <f t="shared" si="29"/>
        <v/>
      </c>
      <c r="H124" s="115" t="str">
        <f t="shared" si="30"/>
        <v/>
      </c>
      <c r="I124" s="46" t="str">
        <f t="shared" si="31"/>
        <v/>
      </c>
      <c r="J124" s="47" t="s">
        <v>59</v>
      </c>
      <c r="K124" s="48" t="str">
        <f>IF(INDEX(C:C,124)="","",IF(INDEX(D:D,124)="X",M$16,H$16))</f>
        <v/>
      </c>
      <c r="L124" s="49"/>
      <c r="M124" s="50" t="str">
        <f t="shared" si="34"/>
        <v/>
      </c>
      <c r="N124" s="47" t="s">
        <v>59</v>
      </c>
      <c r="O124" s="180"/>
      <c r="P124" s="24"/>
      <c r="Q124" s="51"/>
      <c r="R124" s="21"/>
      <c r="S124" s="51"/>
      <c r="T124" s="90"/>
      <c r="U124" s="21"/>
      <c r="V124" s="51"/>
      <c r="W124" s="21"/>
      <c r="X124" s="51"/>
      <c r="Y124" s="51"/>
      <c r="Z124" s="21"/>
      <c r="AA124" s="51"/>
      <c r="AB124" s="19"/>
      <c r="AC124" s="25" t="str">
        <f t="shared" si="32"/>
        <v/>
      </c>
      <c r="AD124" s="224"/>
      <c r="AE124" s="103" t="str">
        <f t="shared" si="33"/>
        <v/>
      </c>
      <c r="AF124" s="104" t="str">
        <f>IF(INDEX(P:P,124)="","",INDEX(P:P,124))</f>
        <v/>
      </c>
      <c r="AG124" s="105" t="str">
        <f>IF(INDEX(R:R,124)="","",INDEX(R:R,124))</f>
        <v/>
      </c>
      <c r="AH124" s="105" t="str">
        <f>IF(INDEX(T:T,124)="","",INDEX(T:T,124))</f>
        <v/>
      </c>
      <c r="AI124" s="105" t="str">
        <f>IF(INDEX(U:U,124)="","",INDEX(U:U,124))</f>
        <v/>
      </c>
      <c r="AJ124" s="105" t="str">
        <f>IF(INDEX(W:W,124)="","",INDEX(W:W,124))</f>
        <v/>
      </c>
      <c r="AK124" s="105" t="str">
        <f>IF(INDEX(Z:Z,124)="","",INDEX(Z:Z,124))</f>
        <v/>
      </c>
      <c r="AL124" s="105" t="str">
        <f>IF(INDEX(AB:AB,124)="","",INDEX(AB:AB,124))</f>
        <v/>
      </c>
    </row>
    <row r="125" spans="1:38" ht="22.5" customHeight="1" x14ac:dyDescent="0.45">
      <c r="A125" s="177"/>
      <c r="B125" s="57">
        <v>52</v>
      </c>
      <c r="C125" s="44" t="str">
        <f t="shared" si="25"/>
        <v/>
      </c>
      <c r="D125" s="45" t="str">
        <f t="shared" si="26"/>
        <v/>
      </c>
      <c r="E125" s="151" t="str">
        <f t="shared" si="27"/>
        <v/>
      </c>
      <c r="F125" s="44" t="str">
        <f t="shared" si="28"/>
        <v/>
      </c>
      <c r="G125" s="115" t="str">
        <f t="shared" si="29"/>
        <v/>
      </c>
      <c r="H125" s="115" t="str">
        <f t="shared" si="30"/>
        <v/>
      </c>
      <c r="I125" s="46" t="str">
        <f t="shared" si="31"/>
        <v/>
      </c>
      <c r="J125" s="47" t="s">
        <v>59</v>
      </c>
      <c r="K125" s="48" t="str">
        <f>IF(INDEX(C:C,125)="","",IF(INDEX(D:D,125)="X",M$16,H$16))</f>
        <v/>
      </c>
      <c r="L125" s="49"/>
      <c r="M125" s="50" t="str">
        <f t="shared" si="34"/>
        <v/>
      </c>
      <c r="N125" s="47" t="s">
        <v>59</v>
      </c>
      <c r="O125" s="180"/>
      <c r="P125" s="24"/>
      <c r="Q125" s="51"/>
      <c r="R125" s="21"/>
      <c r="S125" s="51"/>
      <c r="T125" s="90"/>
      <c r="U125" s="21"/>
      <c r="V125" s="51"/>
      <c r="W125" s="21"/>
      <c r="X125" s="51"/>
      <c r="Y125" s="51"/>
      <c r="Z125" s="21"/>
      <c r="AA125" s="51"/>
      <c r="AB125" s="19"/>
      <c r="AC125" s="25" t="str">
        <f t="shared" si="32"/>
        <v/>
      </c>
      <c r="AD125" s="224"/>
      <c r="AE125" s="103" t="str">
        <f t="shared" si="33"/>
        <v/>
      </c>
      <c r="AF125" s="104" t="str">
        <f>IF(INDEX(P:P,125)="","",INDEX(P:P,125))</f>
        <v/>
      </c>
      <c r="AG125" s="105" t="str">
        <f>IF(INDEX(R:R,125)="","",INDEX(R:R,125))</f>
        <v/>
      </c>
      <c r="AH125" s="105" t="str">
        <f>IF(INDEX(T:T,125)="","",INDEX(T:T,125))</f>
        <v/>
      </c>
      <c r="AI125" s="105" t="str">
        <f>IF(INDEX(U:U,125)="","",INDEX(U:U,125))</f>
        <v/>
      </c>
      <c r="AJ125" s="105" t="str">
        <f>IF(INDEX(W:W,125)="","",INDEX(W:W,125))</f>
        <v/>
      </c>
      <c r="AK125" s="105" t="str">
        <f>IF(INDEX(Z:Z,125)="","",INDEX(Z:Z,125))</f>
        <v/>
      </c>
      <c r="AL125" s="105" t="str">
        <f>IF(INDEX(AB:AB,125)="","",INDEX(AB:AB,125))</f>
        <v/>
      </c>
    </row>
    <row r="126" spans="1:38" ht="22.5" customHeight="1" x14ac:dyDescent="0.45">
      <c r="A126" s="177"/>
      <c r="B126" s="57">
        <v>53</v>
      </c>
      <c r="C126" s="44" t="str">
        <f t="shared" si="25"/>
        <v/>
      </c>
      <c r="D126" s="45" t="str">
        <f t="shared" si="26"/>
        <v/>
      </c>
      <c r="E126" s="151" t="str">
        <f t="shared" si="27"/>
        <v/>
      </c>
      <c r="F126" s="44" t="str">
        <f t="shared" si="28"/>
        <v/>
      </c>
      <c r="G126" s="115" t="str">
        <f t="shared" si="29"/>
        <v/>
      </c>
      <c r="H126" s="115" t="str">
        <f t="shared" si="30"/>
        <v/>
      </c>
      <c r="I126" s="46" t="str">
        <f t="shared" si="31"/>
        <v/>
      </c>
      <c r="J126" s="47" t="s">
        <v>59</v>
      </c>
      <c r="K126" s="48" t="str">
        <f>IF(INDEX(C:C,126)="","",IF(INDEX(D:D,126)="X",M$16,H$16))</f>
        <v/>
      </c>
      <c r="L126" s="49"/>
      <c r="M126" s="50" t="str">
        <f t="shared" si="34"/>
        <v/>
      </c>
      <c r="N126" s="47" t="s">
        <v>59</v>
      </c>
      <c r="O126" s="180"/>
      <c r="P126" s="24"/>
      <c r="Q126" s="51"/>
      <c r="R126" s="21"/>
      <c r="S126" s="51"/>
      <c r="T126" s="90"/>
      <c r="U126" s="21"/>
      <c r="V126" s="51"/>
      <c r="W126" s="21"/>
      <c r="X126" s="51"/>
      <c r="Y126" s="51"/>
      <c r="Z126" s="21"/>
      <c r="AA126" s="51"/>
      <c r="AB126" s="19"/>
      <c r="AC126" s="25" t="str">
        <f t="shared" si="32"/>
        <v/>
      </c>
      <c r="AD126" s="224"/>
      <c r="AE126" s="103" t="str">
        <f t="shared" si="33"/>
        <v/>
      </c>
      <c r="AF126" s="104" t="str">
        <f>IF(INDEX(P:P,126)="","",INDEX(P:P,126))</f>
        <v/>
      </c>
      <c r="AG126" s="105" t="str">
        <f>IF(INDEX(R:R,126)="","",INDEX(R:R,126))</f>
        <v/>
      </c>
      <c r="AH126" s="105" t="str">
        <f>IF(INDEX(T:T,126)="","",INDEX(T:T,126))</f>
        <v/>
      </c>
      <c r="AI126" s="105" t="str">
        <f>IF(INDEX(U:U,126)="","",INDEX(U:U,126))</f>
        <v/>
      </c>
      <c r="AJ126" s="105" t="str">
        <f>IF(INDEX(W:W,126)="","",INDEX(W:W,126))</f>
        <v/>
      </c>
      <c r="AK126" s="105" t="str">
        <f>IF(INDEX(Z:Z,126)="","",INDEX(Z:Z,126))</f>
        <v/>
      </c>
      <c r="AL126" s="105" t="str">
        <f>IF(INDEX(AB:AB,126)="","",INDEX(AB:AB,126))</f>
        <v/>
      </c>
    </row>
    <row r="127" spans="1:38" ht="22.5" customHeight="1" x14ac:dyDescent="0.45">
      <c r="A127" s="177"/>
      <c r="B127" s="57">
        <v>54</v>
      </c>
      <c r="C127" s="44" t="str">
        <f t="shared" si="25"/>
        <v/>
      </c>
      <c r="D127" s="45" t="str">
        <f t="shared" si="26"/>
        <v/>
      </c>
      <c r="E127" s="151" t="str">
        <f t="shared" si="27"/>
        <v/>
      </c>
      <c r="F127" s="44" t="str">
        <f t="shared" si="28"/>
        <v/>
      </c>
      <c r="G127" s="115" t="str">
        <f t="shared" si="29"/>
        <v/>
      </c>
      <c r="H127" s="115" t="str">
        <f t="shared" si="30"/>
        <v/>
      </c>
      <c r="I127" s="46" t="str">
        <f t="shared" si="31"/>
        <v/>
      </c>
      <c r="J127" s="47" t="s">
        <v>59</v>
      </c>
      <c r="K127" s="48" t="str">
        <f>IF(INDEX(C:C,127)="","",IF(INDEX(D:D,127)="X",M$16,H$16))</f>
        <v/>
      </c>
      <c r="L127" s="49"/>
      <c r="M127" s="50" t="str">
        <f t="shared" si="34"/>
        <v/>
      </c>
      <c r="N127" s="47" t="s">
        <v>59</v>
      </c>
      <c r="O127" s="180"/>
      <c r="P127" s="24"/>
      <c r="Q127" s="51"/>
      <c r="R127" s="21"/>
      <c r="S127" s="51"/>
      <c r="T127" s="90"/>
      <c r="U127" s="21"/>
      <c r="V127" s="51"/>
      <c r="W127" s="21"/>
      <c r="X127" s="51"/>
      <c r="Y127" s="51"/>
      <c r="Z127" s="21"/>
      <c r="AA127" s="51"/>
      <c r="AB127" s="19"/>
      <c r="AC127" s="25" t="str">
        <f t="shared" si="32"/>
        <v/>
      </c>
      <c r="AD127" s="224"/>
      <c r="AE127" s="103" t="str">
        <f t="shared" si="33"/>
        <v/>
      </c>
      <c r="AF127" s="104" t="str">
        <f>IF(INDEX(P:P,127)="","",INDEX(P:P,127))</f>
        <v/>
      </c>
      <c r="AG127" s="105" t="str">
        <f>IF(INDEX(R:R,127)="","",INDEX(R:R,127))</f>
        <v/>
      </c>
      <c r="AH127" s="105" t="str">
        <f>IF(INDEX(T:T,127)="","",INDEX(T:T,127))</f>
        <v/>
      </c>
      <c r="AI127" s="105" t="str">
        <f>IF(INDEX(U:U,127)="","",INDEX(U:U,127))</f>
        <v/>
      </c>
      <c r="AJ127" s="105" t="str">
        <f>IF(INDEX(W:W,127)="","",INDEX(W:W,127))</f>
        <v/>
      </c>
      <c r="AK127" s="105" t="str">
        <f>IF(INDEX(Z:Z,127)="","",INDEX(Z:Z,127))</f>
        <v/>
      </c>
      <c r="AL127" s="105" t="str">
        <f>IF(INDEX(AB:AB,127)="","",INDEX(AB:AB,127))</f>
        <v/>
      </c>
    </row>
    <row r="128" spans="1:38" ht="22.5" customHeight="1" thickBot="1" x14ac:dyDescent="0.5">
      <c r="A128" s="177"/>
      <c r="B128" s="57">
        <v>55</v>
      </c>
      <c r="C128" s="44" t="str">
        <f t="shared" si="25"/>
        <v/>
      </c>
      <c r="D128" s="45" t="str">
        <f t="shared" si="26"/>
        <v/>
      </c>
      <c r="E128" s="151" t="str">
        <f t="shared" si="27"/>
        <v/>
      </c>
      <c r="F128" s="44" t="str">
        <f t="shared" si="28"/>
        <v/>
      </c>
      <c r="G128" s="115" t="str">
        <f t="shared" si="29"/>
        <v/>
      </c>
      <c r="H128" s="115" t="str">
        <f t="shared" si="30"/>
        <v/>
      </c>
      <c r="I128" s="46" t="str">
        <f t="shared" si="31"/>
        <v/>
      </c>
      <c r="J128" s="47" t="s">
        <v>59</v>
      </c>
      <c r="K128" s="48" t="str">
        <f>IF(INDEX(C:C,128)="","",IF(INDEX(D:D,128)="X",M$16,H$16))</f>
        <v/>
      </c>
      <c r="L128" s="49"/>
      <c r="M128" s="50" t="str">
        <f t="shared" si="34"/>
        <v/>
      </c>
      <c r="N128" s="47" t="s">
        <v>59</v>
      </c>
      <c r="O128" s="180"/>
      <c r="P128" s="24"/>
      <c r="Q128" s="51"/>
      <c r="R128" s="21"/>
      <c r="S128" s="51"/>
      <c r="T128" s="90"/>
      <c r="U128" s="21"/>
      <c r="V128" s="51"/>
      <c r="W128" s="113"/>
      <c r="X128" s="51"/>
      <c r="Y128" s="51"/>
      <c r="Z128" s="113"/>
      <c r="AA128" s="51"/>
      <c r="AB128" s="19"/>
      <c r="AC128" s="25" t="str">
        <f t="shared" si="32"/>
        <v/>
      </c>
      <c r="AD128" s="224"/>
      <c r="AE128" s="103" t="str">
        <f t="shared" si="33"/>
        <v/>
      </c>
      <c r="AF128" s="104" t="str">
        <f>IF(INDEX(P:P,128)="","",INDEX(P:P,128))</f>
        <v/>
      </c>
      <c r="AG128" s="105" t="str">
        <f>IF(INDEX(R:R,128)="","",INDEX(R:R,128))</f>
        <v/>
      </c>
      <c r="AH128" s="105" t="str">
        <f>IF(INDEX(T:T,128)="","",INDEX(T:T,128))</f>
        <v/>
      </c>
      <c r="AI128" s="105" t="str">
        <f>IF(INDEX(U:U,128)="","",INDEX(U:U,128))</f>
        <v/>
      </c>
      <c r="AJ128" s="105" t="str">
        <f>IF(INDEX(W:W,128)="","",INDEX(W:W,128))</f>
        <v/>
      </c>
      <c r="AK128" s="105" t="str">
        <f>IF(INDEX(Z:Z,128)="","",INDEX(Z:Z,128))</f>
        <v/>
      </c>
      <c r="AL128" s="105" t="str">
        <f>IF(INDEX(AB:AB,128)="","",INDEX(AB:AB,128))</f>
        <v/>
      </c>
    </row>
    <row r="129" spans="1:38" ht="22.5" customHeight="1" thickBot="1" x14ac:dyDescent="0.25">
      <c r="A129" s="177"/>
      <c r="B129" s="55">
        <v>56</v>
      </c>
      <c r="C129" s="158" t="str">
        <f>IF(B$99="","","Festzusetzender Steuerbetrag, Summe Spalte 9, Zeilen 41 - 55, bitte Betrag eintragen")</f>
        <v/>
      </c>
      <c r="D129" s="159"/>
      <c r="E129" s="159"/>
      <c r="F129" s="159"/>
      <c r="G129" s="159"/>
      <c r="H129" s="159"/>
      <c r="I129" s="234"/>
      <c r="J129" s="234"/>
      <c r="K129" s="235"/>
      <c r="L129" s="52" t="str">
        <f>IF(L114="","",SUM(L114:N128))</f>
        <v/>
      </c>
      <c r="M129" s="53" t="str">
        <f>IF(AND(AF115="",AF116="",AF117="",AF118="",AF119="",AF120="",AF121="",AF122="",AF123="",AF124="",AF125="",AF126="",AF127="",AF128="",B99=""),"",SUM(M114:M128))</f>
        <v/>
      </c>
      <c r="N129" s="54" t="s">
        <v>59</v>
      </c>
      <c r="O129" s="179"/>
      <c r="P129" s="193" t="s">
        <v>106</v>
      </c>
      <c r="Q129" s="193"/>
      <c r="R129" s="193"/>
      <c r="S129" s="193"/>
      <c r="T129" s="193"/>
      <c r="U129" s="193"/>
      <c r="V129" s="193"/>
      <c r="W129" s="193"/>
      <c r="X129" s="193"/>
      <c r="Y129" s="193"/>
      <c r="Z129" s="193"/>
      <c r="AA129" s="194"/>
      <c r="AB129" s="26">
        <f>AL129</f>
        <v>0</v>
      </c>
      <c r="AC129" s="26">
        <f>SUM(AC24:AC128)</f>
        <v>0</v>
      </c>
      <c r="AD129" s="224"/>
      <c r="AE129" s="103">
        <f>SUM(AE24:AE128)</f>
        <v>0</v>
      </c>
      <c r="AF129" s="104"/>
      <c r="AG129" s="108"/>
      <c r="AH129" s="108"/>
      <c r="AI129" s="108"/>
      <c r="AJ129" s="108"/>
      <c r="AK129" s="108"/>
      <c r="AL129" s="109">
        <f>SUM(AL24:AL128)</f>
        <v>0</v>
      </c>
    </row>
    <row r="130" spans="1:38" ht="18" customHeight="1" x14ac:dyDescent="0.2">
      <c r="A130" s="176"/>
      <c r="B130" s="27"/>
      <c r="C130" s="154" t="str">
        <f>IF(B$99="","",AF130)</f>
        <v/>
      </c>
      <c r="D130" s="154"/>
      <c r="E130" s="154"/>
      <c r="F130" s="154"/>
      <c r="G130" s="154"/>
      <c r="H130" s="156" t="str">
        <f>IF('ZusStell alle AufstOrte'!B31="",AG130,AG131)</f>
        <v>Unterschrift bitte auf Blatt "Zusammenstellung" Seite 2!</v>
      </c>
      <c r="I130" s="156"/>
      <c r="J130" s="156"/>
      <c r="K130" s="156"/>
      <c r="L130" s="156"/>
      <c r="M130" s="156"/>
      <c r="N130" s="156"/>
      <c r="O130" s="179"/>
      <c r="P130" s="202" t="s">
        <v>109</v>
      </c>
      <c r="Q130" s="202"/>
      <c r="R130" s="202"/>
      <c r="S130" s="202"/>
      <c r="T130" s="202"/>
      <c r="U130" s="202"/>
      <c r="V130" s="202"/>
      <c r="W130" s="202"/>
      <c r="X130" s="202"/>
      <c r="Y130" s="202"/>
      <c r="Z130" s="202"/>
      <c r="AA130" s="202"/>
      <c r="AB130" s="202"/>
      <c r="AC130" s="202"/>
      <c r="AD130" s="178"/>
      <c r="AE130" s="110"/>
      <c r="AF130" s="104" t="s">
        <v>65</v>
      </c>
      <c r="AG130" s="105" t="s">
        <v>91</v>
      </c>
    </row>
    <row r="131" spans="1:38" ht="24.75" customHeight="1" x14ac:dyDescent="0.2">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11"/>
      <c r="AF131" s="104"/>
      <c r="AG131" s="105" t="s">
        <v>92</v>
      </c>
    </row>
    <row r="132" spans="1:38" ht="12.75" hidden="1" customHeight="1" x14ac:dyDescent="0.2">
      <c r="A132" s="21"/>
      <c r="B132" s="21"/>
      <c r="C132" s="21"/>
      <c r="D132" s="22"/>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112"/>
    </row>
    <row r="133" spans="1:38" ht="15" hidden="1" customHeight="1" x14ac:dyDescent="0.2"/>
  </sheetData>
  <sheetProtection algorithmName="SHA-512" hashValue="NMGLnd08yqqH2rduWgfzKIcSyLksfFsAbq6qID01aAsmas7DUk5bopo7HKz6Axgc66Z0d7bRJc6vtB8esj+3CQ==" saltValue="4EQScm8wT7ksg5o45SmpWw==" spinCount="100000" sheet="1" selectLockedCells="1"/>
  <mergeCells count="262">
    <mergeCell ref="P66:AC70"/>
    <mergeCell ref="P72:AC74"/>
    <mergeCell ref="B40:D40"/>
    <mergeCell ref="B41:D41"/>
    <mergeCell ref="E40:N40"/>
    <mergeCell ref="I82:K82"/>
    <mergeCell ref="I97:K97"/>
    <mergeCell ref="I100:J101"/>
    <mergeCell ref="K100:L101"/>
    <mergeCell ref="M100:N101"/>
    <mergeCell ref="L48:N48"/>
    <mergeCell ref="L49:M49"/>
    <mergeCell ref="L46:N46"/>
    <mergeCell ref="L44:N44"/>
    <mergeCell ref="B70:N70"/>
    <mergeCell ref="E71:G71"/>
    <mergeCell ref="B68:D68"/>
    <mergeCell ref="I68:J69"/>
    <mergeCell ref="P45:P48"/>
    <mergeCell ref="Q45:S45"/>
    <mergeCell ref="T45:T48"/>
    <mergeCell ref="V45:X48"/>
    <mergeCell ref="Q46:S46"/>
    <mergeCell ref="Q47:S47"/>
    <mergeCell ref="H130:N130"/>
    <mergeCell ref="E113:F113"/>
    <mergeCell ref="L113:M113"/>
    <mergeCell ref="I109:J112"/>
    <mergeCell ref="L110:N110"/>
    <mergeCell ref="L109:N109"/>
    <mergeCell ref="L111:N111"/>
    <mergeCell ref="L112:N112"/>
    <mergeCell ref="C129:H129"/>
    <mergeCell ref="I129:K129"/>
    <mergeCell ref="I114:K114"/>
    <mergeCell ref="E109:E112"/>
    <mergeCell ref="C109:C112"/>
    <mergeCell ref="B107:D107"/>
    <mergeCell ref="B109:B112"/>
    <mergeCell ref="E107:N107"/>
    <mergeCell ref="I108:J108"/>
    <mergeCell ref="L108:N108"/>
    <mergeCell ref="K103:N103"/>
    <mergeCell ref="B1:N1"/>
    <mergeCell ref="I2:N2"/>
    <mergeCell ref="I3:N3"/>
    <mergeCell ref="I4:N5"/>
    <mergeCell ref="B2:D5"/>
    <mergeCell ref="E2:H2"/>
    <mergeCell ref="K6:N6"/>
    <mergeCell ref="E15:N15"/>
    <mergeCell ref="H11:N11"/>
    <mergeCell ref="I8:J8"/>
    <mergeCell ref="H10:N10"/>
    <mergeCell ref="H9:N9"/>
    <mergeCell ref="E9:G9"/>
    <mergeCell ref="K8:L8"/>
    <mergeCell ref="M8:N8"/>
    <mergeCell ref="G8:H8"/>
    <mergeCell ref="E8:F8"/>
    <mergeCell ref="B6:D6"/>
    <mergeCell ref="B77:B80"/>
    <mergeCell ref="C77:C80"/>
    <mergeCell ref="M74:N74"/>
    <mergeCell ref="B71:D71"/>
    <mergeCell ref="E75:N75"/>
    <mergeCell ref="H32:N32"/>
    <mergeCell ref="L18:N18"/>
    <mergeCell ref="L22:N22"/>
    <mergeCell ref="L21:N21"/>
    <mergeCell ref="I31:K31"/>
    <mergeCell ref="L23:M23"/>
    <mergeCell ref="L20:N20"/>
    <mergeCell ref="I19:J22"/>
    <mergeCell ref="I18:J18"/>
    <mergeCell ref="B106:D106"/>
    <mergeCell ref="E105:N105"/>
    <mergeCell ref="M106:N106"/>
    <mergeCell ref="G100:H101"/>
    <mergeCell ref="B101:D101"/>
    <mergeCell ref="B103:D103"/>
    <mergeCell ref="B102:N102"/>
    <mergeCell ref="B105:D105"/>
    <mergeCell ref="E100:F101"/>
    <mergeCell ref="B104:D104"/>
    <mergeCell ref="H12:N12"/>
    <mergeCell ref="H13:N13"/>
    <mergeCell ref="E19:E22"/>
    <mergeCell ref="E104:N104"/>
    <mergeCell ref="I103:J103"/>
    <mergeCell ref="E72:N72"/>
    <mergeCell ref="E77:E80"/>
    <mergeCell ref="I77:J80"/>
    <mergeCell ref="I76:J76"/>
    <mergeCell ref="L80:N80"/>
    <mergeCell ref="M36:N37"/>
    <mergeCell ref="I39:J39"/>
    <mergeCell ref="E39:G39"/>
    <mergeCell ref="I36:J37"/>
    <mergeCell ref="K39:N39"/>
    <mergeCell ref="K36:L37"/>
    <mergeCell ref="B38:N38"/>
    <mergeCell ref="B36:D36"/>
    <mergeCell ref="B42:D42"/>
    <mergeCell ref="B45:B48"/>
    <mergeCell ref="C45:C48"/>
    <mergeCell ref="B35:N35"/>
    <mergeCell ref="B39:D39"/>
    <mergeCell ref="B37:D37"/>
    <mergeCell ref="H14:N14"/>
    <mergeCell ref="L77:N77"/>
    <mergeCell ref="L79:N79"/>
    <mergeCell ref="L78:N78"/>
    <mergeCell ref="L76:N76"/>
    <mergeCell ref="B33:N33"/>
    <mergeCell ref="B34:N34"/>
    <mergeCell ref="I65:K65"/>
    <mergeCell ref="M42:N42"/>
    <mergeCell ref="L45:N45"/>
    <mergeCell ref="L47:N47"/>
    <mergeCell ref="E45:E48"/>
    <mergeCell ref="I44:J44"/>
    <mergeCell ref="I50:K50"/>
    <mergeCell ref="E49:F49"/>
    <mergeCell ref="I45:J48"/>
    <mergeCell ref="G36:H37"/>
    <mergeCell ref="E41:N41"/>
    <mergeCell ref="B72:D72"/>
    <mergeCell ref="E73:N73"/>
    <mergeCell ref="I71:J71"/>
    <mergeCell ref="B73:D73"/>
    <mergeCell ref="B74:D74"/>
    <mergeCell ref="K71:N71"/>
    <mergeCell ref="B7:D8"/>
    <mergeCell ref="E10:G10"/>
    <mergeCell ref="E14:G14"/>
    <mergeCell ref="E12:G12"/>
    <mergeCell ref="E11:G11"/>
    <mergeCell ref="E7:F7"/>
    <mergeCell ref="B9:D9"/>
    <mergeCell ref="B10:D12"/>
    <mergeCell ref="B13:D13"/>
    <mergeCell ref="B14:D14"/>
    <mergeCell ref="E13:G13"/>
    <mergeCell ref="Q48:S48"/>
    <mergeCell ref="P40:AC42"/>
    <mergeCell ref="Q19:S19"/>
    <mergeCell ref="T19:T22"/>
    <mergeCell ref="V19:X22"/>
    <mergeCell ref="Y19:AA19"/>
    <mergeCell ref="Q20:S20"/>
    <mergeCell ref="P32:AC38"/>
    <mergeCell ref="Y45:AA45"/>
    <mergeCell ref="Y46:AA46"/>
    <mergeCell ref="Y47:AA47"/>
    <mergeCell ref="Y48:AA48"/>
    <mergeCell ref="Q23:S23"/>
    <mergeCell ref="T23:U23"/>
    <mergeCell ref="V23:X23"/>
    <mergeCell ref="Y23:AA23"/>
    <mergeCell ref="P1:AC1"/>
    <mergeCell ref="Y109:AA109"/>
    <mergeCell ref="Q110:S110"/>
    <mergeCell ref="P104:AC106"/>
    <mergeCell ref="P2:AC3"/>
    <mergeCell ref="Y80:AA80"/>
    <mergeCell ref="T49:U49"/>
    <mergeCell ref="V49:X49"/>
    <mergeCell ref="Y49:AA49"/>
    <mergeCell ref="P76:AC76"/>
    <mergeCell ref="Q81:S81"/>
    <mergeCell ref="T81:U81"/>
    <mergeCell ref="V81:X81"/>
    <mergeCell ref="Y81:AA81"/>
    <mergeCell ref="P77:P80"/>
    <mergeCell ref="Q77:S77"/>
    <mergeCell ref="T77:T80"/>
    <mergeCell ref="V77:X80"/>
    <mergeCell ref="Y77:AA77"/>
    <mergeCell ref="Q78:S78"/>
    <mergeCell ref="Y78:AA78"/>
    <mergeCell ref="Q79:S79"/>
    <mergeCell ref="Y79:AA79"/>
    <mergeCell ref="Q80:S80"/>
    <mergeCell ref="P4:AC5"/>
    <mergeCell ref="P31:T31"/>
    <mergeCell ref="Y20:AA20"/>
    <mergeCell ref="Q21:S21"/>
    <mergeCell ref="Y21:AA21"/>
    <mergeCell ref="Q22:S22"/>
    <mergeCell ref="Y22:AA22"/>
    <mergeCell ref="P19:P22"/>
    <mergeCell ref="P6:AC8"/>
    <mergeCell ref="P10:AC12"/>
    <mergeCell ref="P14:AC18"/>
    <mergeCell ref="A131:AD131"/>
    <mergeCell ref="P65:T65"/>
    <mergeCell ref="P97:T97"/>
    <mergeCell ref="P129:AA129"/>
    <mergeCell ref="Y110:AA110"/>
    <mergeCell ref="Q111:S111"/>
    <mergeCell ref="P108:AC108"/>
    <mergeCell ref="E74:F74"/>
    <mergeCell ref="E106:F106"/>
    <mergeCell ref="P109:P112"/>
    <mergeCell ref="P130:AC130"/>
    <mergeCell ref="Y112:AA112"/>
    <mergeCell ref="Q113:S113"/>
    <mergeCell ref="T113:U113"/>
    <mergeCell ref="V113:X113"/>
    <mergeCell ref="Y113:AA113"/>
    <mergeCell ref="Q109:S109"/>
    <mergeCell ref="T109:T112"/>
    <mergeCell ref="V109:X112"/>
    <mergeCell ref="Q112:S112"/>
    <mergeCell ref="P98:AC102"/>
    <mergeCell ref="Y111:AA111"/>
    <mergeCell ref="AD1:AD130"/>
    <mergeCell ref="Q49:S49"/>
    <mergeCell ref="A1:A33"/>
    <mergeCell ref="A34:A130"/>
    <mergeCell ref="O1:O130"/>
    <mergeCell ref="E4:H6"/>
    <mergeCell ref="G19:G22"/>
    <mergeCell ref="G45:G48"/>
    <mergeCell ref="G77:G80"/>
    <mergeCell ref="G109:G112"/>
    <mergeCell ref="E42:F42"/>
    <mergeCell ref="C130:G130"/>
    <mergeCell ref="C98:G98"/>
    <mergeCell ref="B99:N99"/>
    <mergeCell ref="B100:D100"/>
    <mergeCell ref="E103:G103"/>
    <mergeCell ref="H98:N98"/>
    <mergeCell ref="L81:M81"/>
    <mergeCell ref="E68:F69"/>
    <mergeCell ref="G68:H69"/>
    <mergeCell ref="B69:D69"/>
    <mergeCell ref="M68:N69"/>
    <mergeCell ref="K68:L69"/>
    <mergeCell ref="C97:H97"/>
    <mergeCell ref="E81:F81"/>
    <mergeCell ref="B75:D75"/>
    <mergeCell ref="B15:D15"/>
    <mergeCell ref="C66:G66"/>
    <mergeCell ref="B67:N67"/>
    <mergeCell ref="H66:N66"/>
    <mergeCell ref="B16:D16"/>
    <mergeCell ref="C65:H65"/>
    <mergeCell ref="B43:D43"/>
    <mergeCell ref="E43:N43"/>
    <mergeCell ref="C31:H31"/>
    <mergeCell ref="B19:B22"/>
    <mergeCell ref="L19:N19"/>
    <mergeCell ref="C19:C22"/>
    <mergeCell ref="E16:F16"/>
    <mergeCell ref="E17:N17"/>
    <mergeCell ref="B17:D17"/>
    <mergeCell ref="M16:N16"/>
    <mergeCell ref="E23:F23"/>
    <mergeCell ref="E36:F37"/>
    <mergeCell ref="C32:G32"/>
  </mergeCells>
  <phoneticPr fontId="0" type="noConversion"/>
  <conditionalFormatting sqref="M24:M30 AC24:AC30 M50:M64 AC51:AC64 M82:M96 AC83:AC96 M114:M128 AC115:AC128">
    <cfRule type="expression" dxfId="4" priority="1" stopIfTrue="1">
      <formula>OR($M24="Aufstellungsort!",$M24="Name Aufsteller!")</formula>
    </cfRule>
    <cfRule type="expression" dxfId="3" priority="2" stopIfTrue="1">
      <formula>$M24="Name Gerät!"</formula>
    </cfRule>
    <cfRule type="expression" dxfId="2" priority="3" stopIfTrue="1">
      <formula>$M24="Betrag, EUR!"</formula>
    </cfRule>
  </conditionalFormatting>
  <dataValidations xWindow="925" yWindow="426" count="1">
    <dataValidation type="whole" operator="greaterThanOrEqual" allowBlank="1" showInputMessage="1" showErrorMessage="1" promptTitle="Nur Ganzzahlen eingeben." prompt="Bitte geben Sie nur abgerundete ganze Zahlen ein (ohne Nachkommastellen)." sqref="I51:I64 I24:I30 I83:I96 I115:I128" xr:uid="{00000000-0002-0000-0400-000000000000}">
      <formula1>-10000</formula1>
    </dataValidation>
  </dataValidations>
  <pageMargins left="0.31496062992125984" right="0.19685039370078741" top="0.19685039370078741" bottom="0" header="0.19685039370078741" footer="0.19685039370078741"/>
  <pageSetup paperSize="9" scale="95"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4"/>
  <dimension ref="A1:IV60"/>
  <sheetViews>
    <sheetView showRowColHeaders="0" showOutlineSymbols="0" topLeftCell="A8" zoomScaleNormal="100" workbookViewId="0">
      <selection activeCell="O18" sqref="O18"/>
    </sheetView>
  </sheetViews>
  <sheetFormatPr baseColWidth="10" defaultColWidth="0" defaultRowHeight="15" zeroHeight="1" x14ac:dyDescent="0.2"/>
  <cols>
    <col min="1" max="1" width="5.42578125" style="122" customWidth="1"/>
    <col min="2" max="3" width="4.5703125" style="122" customWidth="1"/>
    <col min="4" max="4" width="27.5703125" style="122" customWidth="1"/>
    <col min="5" max="5" width="20.85546875" style="122" customWidth="1"/>
    <col min="6" max="6" width="9.140625" style="122" customWidth="1"/>
    <col min="7" max="8" width="15.7109375" style="122" customWidth="1"/>
    <col min="9" max="9" width="16.5703125" style="122" customWidth="1"/>
    <col min="10" max="10" width="6.140625" style="122" customWidth="1"/>
    <col min="11" max="11" width="7.140625" style="122" customWidth="1"/>
    <col min="12" max="12" width="10.85546875" style="122" customWidth="1"/>
    <col min="13" max="13" width="3.140625" style="122" customWidth="1"/>
    <col min="14" max="14" width="5.5703125" style="122" customWidth="1"/>
    <col min="15" max="15" width="53" style="122" customWidth="1"/>
    <col min="16" max="16" width="37.140625" style="122" customWidth="1"/>
    <col min="17" max="17" width="17.5703125" style="122" customWidth="1"/>
    <col min="18" max="18" width="5.7109375" style="122" customWidth="1"/>
    <col min="19" max="19" width="10.85546875" style="123" customWidth="1"/>
    <col min="20" max="20" width="12.140625" style="123" hidden="1" customWidth="1"/>
    <col min="21" max="21" width="15.42578125" style="123" hidden="1" customWidth="1"/>
    <col min="22" max="22" width="19.5703125" style="123" hidden="1" customWidth="1"/>
    <col min="23" max="23" width="25.28515625" style="123" hidden="1" customWidth="1"/>
    <col min="24" max="24" width="16.42578125" style="123" hidden="1" customWidth="1"/>
    <col min="25" max="25" width="22" style="123" hidden="1" customWidth="1"/>
    <col min="26" max="26" width="12.7109375" style="123" hidden="1" customWidth="1"/>
    <col min="27" max="27" width="17.42578125" style="123" hidden="1" customWidth="1"/>
    <col min="28" max="28" width="17.28515625" style="123" hidden="1" customWidth="1"/>
    <col min="29" max="29" width="13.7109375" style="123" hidden="1" customWidth="1"/>
    <col min="30" max="31" width="12.7109375" style="123" hidden="1" customWidth="1"/>
    <col min="32" max="32" width="17.28515625" style="123" hidden="1" customWidth="1"/>
    <col min="33" max="33" width="16" style="123" hidden="1" customWidth="1"/>
    <col min="34" max="34" width="14.85546875" style="123" hidden="1" customWidth="1"/>
    <col min="35" max="16384" width="12.7109375" style="123" hidden="1"/>
  </cols>
  <sheetData>
    <row r="1" spans="1:30" ht="13.5" customHeight="1" x14ac:dyDescent="0.2">
      <c r="A1" s="275"/>
      <c r="B1" s="303" t="s">
        <v>0</v>
      </c>
      <c r="C1" s="303"/>
      <c r="D1" s="303"/>
      <c r="E1" s="303"/>
      <c r="F1" s="303"/>
      <c r="G1" s="303"/>
      <c r="H1" s="303"/>
      <c r="I1" s="303"/>
      <c r="J1" s="303"/>
      <c r="K1" s="303"/>
      <c r="L1" s="303"/>
      <c r="M1" s="303"/>
      <c r="N1" s="326"/>
      <c r="O1" s="265"/>
      <c r="P1" s="265"/>
      <c r="Q1" s="265"/>
      <c r="R1" s="265"/>
      <c r="S1" s="97"/>
    </row>
    <row r="2" spans="1:30" ht="34.5" customHeight="1" x14ac:dyDescent="0.2">
      <c r="A2" s="275"/>
      <c r="B2" s="305"/>
      <c r="C2" s="305"/>
      <c r="D2" s="305"/>
      <c r="E2" s="93"/>
      <c r="F2" s="93"/>
      <c r="G2" s="93"/>
      <c r="H2" s="93"/>
      <c r="I2" s="275"/>
      <c r="J2" s="275"/>
      <c r="K2" s="275"/>
      <c r="L2" s="275"/>
      <c r="M2" s="275"/>
      <c r="N2" s="327"/>
      <c r="O2" s="266" t="s">
        <v>132</v>
      </c>
      <c r="P2" s="266"/>
      <c r="Q2" s="266"/>
      <c r="R2" s="265"/>
      <c r="S2" s="97"/>
    </row>
    <row r="3" spans="1:30" ht="13.5" customHeight="1" x14ac:dyDescent="0.2">
      <c r="A3" s="275"/>
      <c r="B3" s="305"/>
      <c r="C3" s="305"/>
      <c r="D3" s="305"/>
      <c r="E3" s="93"/>
      <c r="F3" s="88"/>
      <c r="G3" s="93"/>
      <c r="H3" s="93"/>
      <c r="I3" s="274" t="s">
        <v>1</v>
      </c>
      <c r="J3" s="274"/>
      <c r="K3" s="274"/>
      <c r="L3" s="274"/>
      <c r="M3" s="274"/>
      <c r="N3" s="327"/>
      <c r="O3" s="267" t="s">
        <v>107</v>
      </c>
      <c r="P3" s="265" t="s">
        <v>3</v>
      </c>
      <c r="Q3" s="265"/>
      <c r="R3" s="265"/>
      <c r="S3" s="97"/>
    </row>
    <row r="4" spans="1:30" ht="19.5" customHeight="1" x14ac:dyDescent="0.2">
      <c r="A4" s="275"/>
      <c r="B4" s="305"/>
      <c r="C4" s="305"/>
      <c r="D4" s="305"/>
      <c r="E4" s="93"/>
      <c r="F4" s="93"/>
      <c r="G4" s="93"/>
      <c r="H4" s="93"/>
      <c r="I4" s="274" t="s">
        <v>2</v>
      </c>
      <c r="J4" s="274"/>
      <c r="K4" s="274"/>
      <c r="L4" s="274"/>
      <c r="M4" s="274"/>
      <c r="N4" s="327"/>
      <c r="O4" s="267"/>
      <c r="P4" s="153"/>
      <c r="Q4" s="268" t="s">
        <v>32</v>
      </c>
      <c r="R4" s="265"/>
      <c r="S4" s="97"/>
    </row>
    <row r="5" spans="1:30" ht="14.25" customHeight="1" x14ac:dyDescent="0.2">
      <c r="A5" s="275"/>
      <c r="B5" s="305"/>
      <c r="C5" s="305"/>
      <c r="D5" s="305"/>
      <c r="E5" s="93"/>
      <c r="F5" s="93"/>
      <c r="G5" s="93"/>
      <c r="H5" s="93"/>
      <c r="I5" s="275"/>
      <c r="J5" s="275"/>
      <c r="K5" s="275"/>
      <c r="L5" s="275"/>
      <c r="M5" s="275"/>
      <c r="N5" s="327"/>
      <c r="O5" s="265"/>
      <c r="P5" s="97" t="s">
        <v>133</v>
      </c>
      <c r="Q5" s="268"/>
      <c r="R5" s="265"/>
      <c r="S5" s="97"/>
    </row>
    <row r="6" spans="1:30" ht="24" customHeight="1" x14ac:dyDescent="0.2">
      <c r="A6" s="275"/>
      <c r="B6" s="94" t="s">
        <v>33</v>
      </c>
      <c r="C6" s="88"/>
      <c r="D6" s="88"/>
      <c r="E6" s="72"/>
      <c r="F6" s="93"/>
      <c r="G6" s="71"/>
      <c r="H6" s="72"/>
      <c r="I6" s="73" t="s">
        <v>3</v>
      </c>
      <c r="J6" s="300" t="str">
        <f>IF(P4="","",P4)</f>
        <v/>
      </c>
      <c r="K6" s="301"/>
      <c r="L6" s="301"/>
      <c r="M6" s="302"/>
      <c r="N6" s="327"/>
      <c r="O6" s="265"/>
      <c r="P6" s="99"/>
      <c r="Q6" s="100"/>
      <c r="R6" s="265"/>
      <c r="S6" s="97"/>
    </row>
    <row r="7" spans="1:30" ht="14.25" customHeight="1" x14ac:dyDescent="0.2">
      <c r="A7" s="275"/>
      <c r="B7" s="274" t="s">
        <v>42</v>
      </c>
      <c r="C7" s="274"/>
      <c r="D7" s="274"/>
      <c r="E7" s="93"/>
      <c r="F7" s="93"/>
      <c r="G7" s="93"/>
      <c r="H7" s="93"/>
      <c r="I7" s="93"/>
      <c r="J7" s="93"/>
      <c r="K7" s="93"/>
      <c r="L7" s="93"/>
      <c r="M7" s="93"/>
      <c r="N7" s="327"/>
      <c r="O7" s="265"/>
      <c r="P7" s="288"/>
      <c r="Q7" s="288"/>
      <c r="R7" s="265"/>
      <c r="S7" s="97"/>
    </row>
    <row r="8" spans="1:30" ht="30.75" customHeight="1" x14ac:dyDescent="0.2">
      <c r="A8" s="275"/>
      <c r="B8" s="274"/>
      <c r="C8" s="274"/>
      <c r="D8" s="274"/>
      <c r="E8" s="298" t="s">
        <v>39</v>
      </c>
      <c r="F8" s="299"/>
      <c r="G8" s="276" t="str">
        <f>IF(P6="","",P6)</f>
        <v/>
      </c>
      <c r="H8" s="277"/>
      <c r="I8" s="278" t="s">
        <v>32</v>
      </c>
      <c r="J8" s="278"/>
      <c r="K8" s="276" t="str">
        <f>IF(Q6="","",Q6)</f>
        <v/>
      </c>
      <c r="L8" s="277"/>
      <c r="M8" s="93"/>
      <c r="N8" s="327"/>
      <c r="O8" s="98" t="s">
        <v>131</v>
      </c>
      <c r="P8" s="289" t="s">
        <v>128</v>
      </c>
      <c r="Q8" s="289"/>
      <c r="R8" s="265"/>
      <c r="S8" s="97"/>
    </row>
    <row r="9" spans="1:30" ht="26.25" customHeight="1" x14ac:dyDescent="0.2">
      <c r="A9" s="275"/>
      <c r="B9" s="69" t="s">
        <v>34</v>
      </c>
      <c r="C9" s="69"/>
      <c r="D9" s="69"/>
      <c r="E9" s="272" t="str">
        <f>IF(O9="","",O9)</f>
        <v/>
      </c>
      <c r="F9" s="272"/>
      <c r="G9" s="272"/>
      <c r="H9" s="272" t="str">
        <f>IF(P9="","",P9)</f>
        <v/>
      </c>
      <c r="I9" s="272"/>
      <c r="J9" s="272"/>
      <c r="K9" s="272"/>
      <c r="L9" s="272"/>
      <c r="M9" s="272"/>
      <c r="N9" s="327"/>
      <c r="O9" s="102"/>
      <c r="P9" s="260"/>
      <c r="Q9" s="261"/>
      <c r="R9" s="265"/>
      <c r="S9" s="97"/>
    </row>
    <row r="10" spans="1:30" ht="12" customHeight="1" x14ac:dyDescent="0.2">
      <c r="A10" s="275"/>
      <c r="B10" s="299"/>
      <c r="C10" s="299"/>
      <c r="D10" s="299"/>
      <c r="E10" s="92" t="s">
        <v>5</v>
      </c>
      <c r="F10" s="69"/>
      <c r="G10" s="69"/>
      <c r="H10" s="273" t="s">
        <v>6</v>
      </c>
      <c r="I10" s="273"/>
      <c r="J10" s="273"/>
      <c r="K10" s="273"/>
      <c r="L10" s="273"/>
      <c r="M10" s="273"/>
      <c r="N10" s="327"/>
      <c r="O10" s="77" t="s">
        <v>129</v>
      </c>
      <c r="P10" s="290" t="s">
        <v>130</v>
      </c>
      <c r="Q10" s="290"/>
      <c r="R10" s="265"/>
      <c r="S10" s="97"/>
    </row>
    <row r="11" spans="1:30" ht="24" customHeight="1" x14ac:dyDescent="0.2">
      <c r="A11" s="275"/>
      <c r="B11" s="299"/>
      <c r="C11" s="299"/>
      <c r="D11" s="299"/>
      <c r="E11" s="272" t="str">
        <f>IF(O11="","",O11)</f>
        <v/>
      </c>
      <c r="F11" s="272"/>
      <c r="G11" s="272"/>
      <c r="H11" s="272" t="str">
        <f>IF(P11="","",P11)</f>
        <v/>
      </c>
      <c r="I11" s="272"/>
      <c r="J11" s="272"/>
      <c r="K11" s="272"/>
      <c r="L11" s="272"/>
      <c r="M11" s="272"/>
      <c r="N11" s="327"/>
      <c r="O11" s="102"/>
      <c r="P11" s="260"/>
      <c r="Q11" s="261"/>
      <c r="R11" s="265"/>
      <c r="S11" s="97"/>
    </row>
    <row r="12" spans="1:30" ht="18.75" customHeight="1" x14ac:dyDescent="0.2">
      <c r="A12" s="275"/>
      <c r="B12" s="88" t="s">
        <v>10</v>
      </c>
      <c r="C12" s="88"/>
      <c r="D12" s="88"/>
      <c r="E12" s="273" t="s">
        <v>7</v>
      </c>
      <c r="F12" s="273"/>
      <c r="G12" s="273"/>
      <c r="H12" s="304" t="s">
        <v>8</v>
      </c>
      <c r="I12" s="304"/>
      <c r="J12" s="304"/>
      <c r="K12" s="304"/>
      <c r="L12" s="304"/>
      <c r="M12" s="304"/>
      <c r="N12" s="327"/>
      <c r="O12" s="263"/>
      <c r="P12" s="263"/>
      <c r="Q12" s="263"/>
      <c r="R12" s="265"/>
      <c r="S12" s="97"/>
    </row>
    <row r="13" spans="1:30" ht="12.6" customHeight="1" x14ac:dyDescent="0.15">
      <c r="A13" s="275"/>
      <c r="B13" s="62" t="s">
        <v>11</v>
      </c>
      <c r="C13" s="62">
        <v>1</v>
      </c>
      <c r="D13" s="285">
        <v>2</v>
      </c>
      <c r="E13" s="287"/>
      <c r="F13" s="285">
        <v>3</v>
      </c>
      <c r="G13" s="285"/>
      <c r="H13" s="285"/>
      <c r="I13" s="285"/>
      <c r="J13" s="285"/>
      <c r="K13" s="286">
        <v>4</v>
      </c>
      <c r="L13" s="285"/>
      <c r="M13" s="287"/>
      <c r="N13" s="327"/>
      <c r="O13" s="92"/>
      <c r="P13" s="262"/>
      <c r="Q13" s="262"/>
      <c r="R13" s="265"/>
      <c r="S13" s="97"/>
    </row>
    <row r="14" spans="1:30" ht="15" customHeight="1" x14ac:dyDescent="0.2">
      <c r="A14" s="275"/>
      <c r="B14" s="63"/>
      <c r="C14" s="74" t="s">
        <v>90</v>
      </c>
      <c r="D14" s="271" t="s">
        <v>86</v>
      </c>
      <c r="E14" s="294"/>
      <c r="F14" s="271" t="s">
        <v>86</v>
      </c>
      <c r="G14" s="271"/>
      <c r="H14" s="271"/>
      <c r="I14" s="271"/>
      <c r="J14" s="271"/>
      <c r="K14" s="280" t="s">
        <v>43</v>
      </c>
      <c r="L14" s="281"/>
      <c r="M14" s="282"/>
      <c r="N14" s="327"/>
      <c r="O14" s="124" t="s">
        <v>86</v>
      </c>
      <c r="P14" s="255" t="s">
        <v>86</v>
      </c>
      <c r="Q14" s="255"/>
      <c r="R14" s="265"/>
      <c r="S14" s="97"/>
      <c r="Y14" s="125"/>
    </row>
    <row r="15" spans="1:30" ht="12" customHeight="1" x14ac:dyDescent="0.2">
      <c r="A15" s="275"/>
      <c r="B15" s="75" t="s">
        <v>27</v>
      </c>
      <c r="C15" s="141" t="s">
        <v>89</v>
      </c>
      <c r="D15" s="295" t="s">
        <v>88</v>
      </c>
      <c r="E15" s="296"/>
      <c r="F15" s="295" t="s">
        <v>87</v>
      </c>
      <c r="G15" s="295"/>
      <c r="H15" s="295"/>
      <c r="I15" s="295"/>
      <c r="J15" s="295"/>
      <c r="K15" s="283" t="s">
        <v>30</v>
      </c>
      <c r="L15" s="284"/>
      <c r="M15" s="117" t="s">
        <v>60</v>
      </c>
      <c r="N15" s="327"/>
      <c r="O15" s="126" t="s">
        <v>88</v>
      </c>
      <c r="P15" s="279" t="s">
        <v>87</v>
      </c>
      <c r="Q15" s="279"/>
      <c r="R15" s="265"/>
      <c r="S15" s="97"/>
    </row>
    <row r="16" spans="1:30" ht="22.5" customHeight="1" x14ac:dyDescent="0.2">
      <c r="A16" s="275"/>
      <c r="B16" s="57">
        <v>1</v>
      </c>
      <c r="C16" s="118">
        <v>1</v>
      </c>
      <c r="D16" s="119" t="str">
        <f>IF(OR(T16="",T16=0),"",T16)</f>
        <v/>
      </c>
      <c r="E16" s="120"/>
      <c r="F16" s="119" t="str">
        <f>IF(OR(U16="",U16=0),"",U16)</f>
        <v/>
      </c>
      <c r="G16" s="95"/>
      <c r="H16" s="95"/>
      <c r="I16" s="269"/>
      <c r="J16" s="270"/>
      <c r="K16" s="149"/>
      <c r="L16" s="150" t="str">
        <f>IF(INDEX(D:D,16)="","",IF(E$9="","Name Aufsteller!",IF(AND('AufstOrt 1'!M$31="",'AufstOrt 1'!M$65="",'AufstOrt 1'!M$97="",'AufstOrt 1'!M$129=""),"",'AufstOrt 1'!AE$129)))</f>
        <v/>
      </c>
      <c r="M16" s="146" t="s">
        <v>59</v>
      </c>
      <c r="N16" s="327"/>
      <c r="O16" s="121"/>
      <c r="Q16" s="140"/>
      <c r="R16" s="265"/>
      <c r="S16" s="97"/>
      <c r="T16" s="123" t="str">
        <f>IF(INDEX(O:O,16)="","",INDEX(O:O,16))</f>
        <v/>
      </c>
      <c r="U16" s="123" t="str">
        <f>IF(INDEX(P:P,16)="","",INDEX(P:P,16))</f>
        <v/>
      </c>
      <c r="W16" s="125" t="str">
        <f>IF(ISERROR(Y16),"",Y16)</f>
        <v/>
      </c>
      <c r="X16" s="125" t="e">
        <f>U28</f>
        <v>#VALUE!</v>
      </c>
      <c r="Y16" s="125" t="e">
        <f>VLOOKUP(X16,AA16:AB24,2,0)</f>
        <v>#VALUE!</v>
      </c>
      <c r="Z16" s="123" t="s">
        <v>124</v>
      </c>
      <c r="AA16" s="128" t="e">
        <f>AA22-1</f>
        <v>#VALUE!</v>
      </c>
      <c r="AB16" s="128" t="e">
        <f>AA16+3</f>
        <v>#VALUE!</v>
      </c>
      <c r="AC16" s="129" t="e">
        <f t="shared" ref="AC16:AC24" si="0">WEEKDAY(AA16)</f>
        <v>#VALUE!</v>
      </c>
      <c r="AD16" s="123" t="s">
        <v>127</v>
      </c>
    </row>
    <row r="17" spans="1:249" ht="22.5" customHeight="1" x14ac:dyDescent="0.2">
      <c r="A17" s="275"/>
      <c r="B17" s="57">
        <v>2</v>
      </c>
      <c r="C17" s="118">
        <v>2</v>
      </c>
      <c r="D17" s="119" t="str">
        <f t="shared" ref="D17:D26" si="1">IF(OR(T17="",T17=0),"",T17)</f>
        <v/>
      </c>
      <c r="E17" s="120"/>
      <c r="F17" s="119" t="str">
        <f t="shared" ref="F17:F26" si="2">IF(OR(U17="",U17=0),"",U17)</f>
        <v/>
      </c>
      <c r="G17" s="95"/>
      <c r="H17" s="95"/>
      <c r="I17" s="269"/>
      <c r="J17" s="270"/>
      <c r="K17" s="68"/>
      <c r="L17" s="127" t="str">
        <f>IF(INDEX(D:D,17)="","",IF(E$9="","Name Aufsteller!",IF(AND('AufstOrt 2'!M$31="",'AufstOrt 2'!M$65="",'AufstOrt 2'!M$97="",'AufstOrt 2'!M$129=""),"",'AufstOrt 2'!AE$129)))</f>
        <v/>
      </c>
      <c r="M17" s="47" t="s">
        <v>59</v>
      </c>
      <c r="N17" s="327"/>
      <c r="Q17" s="123"/>
      <c r="R17" s="265"/>
      <c r="S17" s="97"/>
      <c r="T17" s="123" t="str">
        <f>IF(INDEX(O:O,17)="","",INDEX(O:O,17))</f>
        <v/>
      </c>
      <c r="U17" s="123" t="str">
        <f>IF(INDEX(P:P,17)="","",INDEX(P:P,17))</f>
        <v/>
      </c>
      <c r="Z17" s="123" t="s">
        <v>125</v>
      </c>
      <c r="AA17" s="128" t="e">
        <f>AA24-1</f>
        <v>#VALUE!</v>
      </c>
      <c r="AB17" s="128" t="e">
        <f>AA17+3</f>
        <v>#VALUE!</v>
      </c>
      <c r="AC17" s="129" t="e">
        <f t="shared" si="0"/>
        <v>#VALUE!</v>
      </c>
      <c r="AD17" s="123" t="s">
        <v>126</v>
      </c>
    </row>
    <row r="18" spans="1:249" ht="22.5" customHeight="1" x14ac:dyDescent="0.2">
      <c r="A18" s="275"/>
      <c r="B18" s="57">
        <v>3</v>
      </c>
      <c r="C18" s="118">
        <v>3</v>
      </c>
      <c r="D18" s="119" t="str">
        <f t="shared" si="1"/>
        <v/>
      </c>
      <c r="E18" s="120"/>
      <c r="F18" s="119" t="str">
        <f t="shared" si="2"/>
        <v/>
      </c>
      <c r="G18" s="95"/>
      <c r="H18" s="95"/>
      <c r="I18" s="269"/>
      <c r="J18" s="270"/>
      <c r="K18" s="68"/>
      <c r="L18" s="127" t="str">
        <f>IF(INDEX(D:D,18)="","",IF(E$9="","Name Aufsteller!",IF(AND('AufstOrt 3'!M$31="",'AufstOrt 3'!M$65="",'AufstOrt 3'!M$97="",'AufstOrt 3'!M$129=""),"",'AufstOrt 3'!AE$129)))</f>
        <v/>
      </c>
      <c r="M18" s="47" t="s">
        <v>59</v>
      </c>
      <c r="N18" s="327"/>
      <c r="Q18" s="123"/>
      <c r="R18" s="265"/>
      <c r="S18" s="97"/>
      <c r="T18" s="123" t="str">
        <f>IF(INDEX(O:O,18)="","",INDEX(O:O,18))</f>
        <v/>
      </c>
      <c r="U18" s="123" t="str">
        <f>IF(INDEX(P:P,18)="","",INDEX(P:P,18))</f>
        <v/>
      </c>
      <c r="Z18" s="130" t="s">
        <v>111</v>
      </c>
      <c r="AA18" s="131" t="e">
        <f>AA22+39</f>
        <v>#VALUE!</v>
      </c>
      <c r="AB18" s="125" t="e">
        <f>AA18+1</f>
        <v>#VALUE!</v>
      </c>
      <c r="AC18" s="129" t="e">
        <f t="shared" si="0"/>
        <v>#VALUE!</v>
      </c>
      <c r="AD18" s="132" t="s">
        <v>112</v>
      </c>
    </row>
    <row r="19" spans="1:249" ht="22.5" customHeight="1" x14ac:dyDescent="0.2">
      <c r="A19" s="275"/>
      <c r="B19" s="57">
        <v>4</v>
      </c>
      <c r="C19" s="118">
        <v>4</v>
      </c>
      <c r="D19" s="119" t="str">
        <f t="shared" si="1"/>
        <v/>
      </c>
      <c r="E19" s="120"/>
      <c r="F19" s="119" t="str">
        <f t="shared" si="2"/>
        <v/>
      </c>
      <c r="G19" s="95"/>
      <c r="H19" s="95"/>
      <c r="I19" s="269"/>
      <c r="J19" s="270"/>
      <c r="K19" s="68"/>
      <c r="L19" s="127" t="str">
        <f>IF(INDEX(D:D,19)="","",IF(E$9="","Name Aufsteller!",IF(AND('AufstOrt 4'!M$31="",'AufstOrt 4'!M$65="",'AufstOrt 4'!M$97="",'AufstOrt 4'!M$129=""),"",'AufstOrt 4'!AE$129)))</f>
        <v/>
      </c>
      <c r="M19" s="47" t="s">
        <v>59</v>
      </c>
      <c r="N19" s="327"/>
      <c r="Q19" s="123"/>
      <c r="R19" s="265"/>
      <c r="S19" s="97"/>
      <c r="T19" s="123" t="str">
        <f>IF(INDEX(O:O,19)="","",INDEX(O:O,19))</f>
        <v/>
      </c>
      <c r="U19" s="123" t="str">
        <f>IF(INDEX(P:P,19)="","",INDEX(P:P,19))</f>
        <v/>
      </c>
      <c r="Z19" s="130" t="s">
        <v>113</v>
      </c>
      <c r="AA19" s="131" t="e">
        <f>AA22+60</f>
        <v>#VALUE!</v>
      </c>
      <c r="AB19" s="125" t="e">
        <f>AA19+1</f>
        <v>#VALUE!</v>
      </c>
      <c r="AC19" s="129" t="e">
        <f t="shared" si="0"/>
        <v>#VALUE!</v>
      </c>
      <c r="AD19" s="132" t="s">
        <v>114</v>
      </c>
    </row>
    <row r="20" spans="1:249" ht="22.5" customHeight="1" x14ac:dyDescent="0.2">
      <c r="A20" s="275"/>
      <c r="B20" s="57">
        <v>5</v>
      </c>
      <c r="C20" s="118">
        <v>5</v>
      </c>
      <c r="D20" s="119" t="str">
        <f t="shared" si="1"/>
        <v/>
      </c>
      <c r="E20" s="120"/>
      <c r="F20" s="119" t="str">
        <f t="shared" si="2"/>
        <v/>
      </c>
      <c r="G20" s="95"/>
      <c r="H20" s="95"/>
      <c r="I20" s="269"/>
      <c r="J20" s="270"/>
      <c r="K20" s="68"/>
      <c r="L20" s="127" t="str">
        <f>IF(INDEX(D:D,20)="","",IF(E$9="","Name Aufsteller!",IF(AND('AufstOrt 5'!M$31="",'AufstOrt 5'!M$65="",'AufstOrt 5'!M$97="",'AufstOrt 5'!M$129=""),"",'AufstOrt 5'!AE$129)))</f>
        <v/>
      </c>
      <c r="M20" s="47" t="s">
        <v>59</v>
      </c>
      <c r="N20" s="327"/>
      <c r="Q20" s="123"/>
      <c r="R20" s="265"/>
      <c r="S20" s="97"/>
      <c r="T20" s="123" t="str">
        <f>IF(INDEX(O:O,20)="","",INDEX(O:O,20))</f>
        <v/>
      </c>
      <c r="U20" s="123" t="str">
        <f>IF(INDEX(P:P,20)="","",INDEX(P:P,20))</f>
        <v/>
      </c>
      <c r="Z20" s="130" t="s">
        <v>115</v>
      </c>
      <c r="AA20" s="131" t="e">
        <f>AA22-2</f>
        <v>#VALUE!</v>
      </c>
      <c r="AB20" s="125" t="e">
        <f>AA20+4</f>
        <v>#VALUE!</v>
      </c>
      <c r="AC20" s="129" t="e">
        <f t="shared" si="0"/>
        <v>#VALUE!</v>
      </c>
      <c r="AD20" s="132" t="s">
        <v>116</v>
      </c>
    </row>
    <row r="21" spans="1:249" ht="22.5" customHeight="1" x14ac:dyDescent="0.2">
      <c r="A21" s="275"/>
      <c r="B21" s="57">
        <v>6</v>
      </c>
      <c r="C21" s="118">
        <v>6</v>
      </c>
      <c r="D21" s="119" t="str">
        <f t="shared" si="1"/>
        <v/>
      </c>
      <c r="E21" s="120"/>
      <c r="F21" s="119" t="str">
        <f t="shared" si="2"/>
        <v/>
      </c>
      <c r="G21" s="95"/>
      <c r="H21" s="95"/>
      <c r="I21" s="269"/>
      <c r="J21" s="270"/>
      <c r="K21" s="68"/>
      <c r="L21" s="127" t="str">
        <f>IF(INDEX(D:D,21)="","",IF(E$9="","Name Aufsteller!",IF(AND(#REF!="",#REF!="",#REF!="",#REF!=""),"",#REF!)))</f>
        <v/>
      </c>
      <c r="M21" s="47" t="s">
        <v>59</v>
      </c>
      <c r="N21" s="327"/>
      <c r="Q21" s="123"/>
      <c r="R21" s="265"/>
      <c r="S21" s="97"/>
      <c r="T21" s="123" t="str">
        <f>IF(INDEX(O:O,21)="","",INDEX(O:O,21))</f>
        <v/>
      </c>
      <c r="U21" s="123" t="str">
        <f>IF(INDEX(P:P,21)="","",INDEX(P:P,21))</f>
        <v/>
      </c>
      <c r="Z21" s="130" t="s">
        <v>117</v>
      </c>
      <c r="AA21" s="131" t="e">
        <f>AA22+1</f>
        <v>#VALUE!</v>
      </c>
      <c r="AB21" s="125" t="e">
        <f>AA21+1</f>
        <v>#VALUE!</v>
      </c>
      <c r="AC21" s="129" t="e">
        <f t="shared" si="0"/>
        <v>#VALUE!</v>
      </c>
      <c r="AD21" s="132" t="s">
        <v>118</v>
      </c>
    </row>
    <row r="22" spans="1:249" ht="22.5" customHeight="1" x14ac:dyDescent="0.2">
      <c r="A22" s="275"/>
      <c r="B22" s="57">
        <v>7</v>
      </c>
      <c r="C22" s="118">
        <v>7</v>
      </c>
      <c r="D22" s="119" t="str">
        <f t="shared" si="1"/>
        <v/>
      </c>
      <c r="E22" s="120"/>
      <c r="F22" s="119" t="str">
        <f t="shared" si="2"/>
        <v/>
      </c>
      <c r="G22" s="95"/>
      <c r="H22" s="95"/>
      <c r="I22" s="269"/>
      <c r="J22" s="270"/>
      <c r="K22" s="68"/>
      <c r="L22" s="127" t="str">
        <f>IF(INDEX(D:D,22)="","",IF(E$9="","Name Aufsteller!",IF(AND(#REF!="",#REF!="",#REF!="",#REF!=""),"",#REF!)))</f>
        <v/>
      </c>
      <c r="M22" s="47" t="s">
        <v>59</v>
      </c>
      <c r="N22" s="327"/>
      <c r="Q22" s="123"/>
      <c r="R22" s="265"/>
      <c r="S22" s="97"/>
      <c r="T22" s="123" t="str">
        <f>IF(INDEX(O:O,22)="","",INDEX(O:O,22))</f>
        <v/>
      </c>
      <c r="U22" s="123" t="str">
        <f>IF(INDEX(P:P,22)="","",INDEX(P:P,22))</f>
        <v/>
      </c>
      <c r="Z22" s="130" t="s">
        <v>119</v>
      </c>
      <c r="AA22" s="131" t="e">
        <f>DOLLAR((DAY(MINUTE($K$8/38)/2+55)&amp;".4."&amp;$K$8)/7,)*7-6</f>
        <v>#VALUE!</v>
      </c>
      <c r="AB22" s="125" t="e">
        <f>AA22+2</f>
        <v>#VALUE!</v>
      </c>
      <c r="AC22" s="129" t="e">
        <f t="shared" si="0"/>
        <v>#VALUE!</v>
      </c>
      <c r="AD22" s="132"/>
    </row>
    <row r="23" spans="1:249" ht="22.5" customHeight="1" x14ac:dyDescent="0.2">
      <c r="A23" s="275"/>
      <c r="B23" s="57">
        <v>8</v>
      </c>
      <c r="C23" s="118">
        <v>8</v>
      </c>
      <c r="D23" s="119" t="str">
        <f t="shared" si="1"/>
        <v/>
      </c>
      <c r="E23" s="120"/>
      <c r="F23" s="119" t="str">
        <f t="shared" si="2"/>
        <v/>
      </c>
      <c r="G23" s="95"/>
      <c r="H23" s="95"/>
      <c r="I23" s="269"/>
      <c r="J23" s="270"/>
      <c r="K23" s="68"/>
      <c r="L23" s="127" t="str">
        <f>IF(INDEX(D:D,23)="","",IF(E$9="","Name Aufsteller!",IF(AND(#REF!="",#REF!="",#REF!="",#REF!=""),"",#REF!)))</f>
        <v/>
      </c>
      <c r="M23" s="47" t="s">
        <v>59</v>
      </c>
      <c r="N23" s="327"/>
      <c r="Q23" s="123"/>
      <c r="R23" s="265"/>
      <c r="S23" s="97"/>
      <c r="T23" s="123" t="str">
        <f>IF(INDEX(O:O,23)="","",INDEX(O:O,23))</f>
        <v/>
      </c>
      <c r="U23" s="123" t="str">
        <f>IF(INDEX(P:P,23)="","",INDEX(P:P,23))</f>
        <v/>
      </c>
      <c r="Z23" s="130" t="s">
        <v>120</v>
      </c>
      <c r="AA23" s="131" t="e">
        <f>AA22+50</f>
        <v>#VALUE!</v>
      </c>
      <c r="AB23" s="125" t="e">
        <f>AA23+1</f>
        <v>#VALUE!</v>
      </c>
      <c r="AC23" s="129" t="e">
        <f t="shared" si="0"/>
        <v>#VALUE!</v>
      </c>
      <c r="AD23" s="132" t="s">
        <v>121</v>
      </c>
    </row>
    <row r="24" spans="1:249" ht="22.5" customHeight="1" x14ac:dyDescent="0.2">
      <c r="A24" s="275"/>
      <c r="B24" s="57">
        <v>9</v>
      </c>
      <c r="C24" s="118">
        <v>9</v>
      </c>
      <c r="D24" s="119" t="str">
        <f t="shared" si="1"/>
        <v/>
      </c>
      <c r="E24" s="120"/>
      <c r="F24" s="119" t="str">
        <f t="shared" si="2"/>
        <v/>
      </c>
      <c r="G24" s="95"/>
      <c r="H24" s="95"/>
      <c r="I24" s="269"/>
      <c r="J24" s="270"/>
      <c r="K24" s="68"/>
      <c r="L24" s="127" t="str">
        <f>IF(INDEX(D:D,24)="","",IF(E$9="","Name Aufsteller!",IF(AND(#REF!="",#REF!="",#REF!="",#REF!=""),"",#REF!)))</f>
        <v/>
      </c>
      <c r="M24" s="47" t="s">
        <v>59</v>
      </c>
      <c r="N24" s="327"/>
      <c r="Q24" s="123"/>
      <c r="R24" s="265"/>
      <c r="S24" s="97"/>
      <c r="T24" s="123" t="str">
        <f>IF(INDEX(O:O,24)="","",INDEX(O:O,24))</f>
        <v/>
      </c>
      <c r="U24" s="123" t="str">
        <f>IF(INDEX(P:P,24)="","",INDEX(P:P,24))</f>
        <v/>
      </c>
      <c r="Z24" s="130" t="s">
        <v>122</v>
      </c>
      <c r="AA24" s="131" t="e">
        <f>AA22+49</f>
        <v>#VALUE!</v>
      </c>
      <c r="AB24" s="125" t="e">
        <f>AA24+2</f>
        <v>#VALUE!</v>
      </c>
      <c r="AC24" s="129" t="e">
        <f t="shared" si="0"/>
        <v>#VALUE!</v>
      </c>
      <c r="AD24" s="132" t="s">
        <v>123</v>
      </c>
    </row>
    <row r="25" spans="1:249" ht="22.5" customHeight="1" x14ac:dyDescent="0.2">
      <c r="A25" s="275"/>
      <c r="B25" s="57">
        <v>10</v>
      </c>
      <c r="C25" s="118">
        <v>10</v>
      </c>
      <c r="D25" s="119" t="str">
        <f t="shared" si="1"/>
        <v/>
      </c>
      <c r="E25" s="120"/>
      <c r="F25" s="119" t="str">
        <f t="shared" si="2"/>
        <v/>
      </c>
      <c r="G25" s="95"/>
      <c r="H25" s="95"/>
      <c r="I25" s="269"/>
      <c r="J25" s="270"/>
      <c r="K25" s="68"/>
      <c r="L25" s="127" t="str">
        <f>IF(INDEX(D:D,25)="","",IF(E$9="","Name Aufsteller!",IF(AND(#REF!="",#REF!="",#REF!="",#REF!=""),"",#REF!)))</f>
        <v/>
      </c>
      <c r="M25" s="47" t="s">
        <v>59</v>
      </c>
      <c r="N25" s="327"/>
      <c r="Q25" s="123"/>
      <c r="R25" s="265"/>
      <c r="S25" s="97"/>
      <c r="T25" s="123" t="str">
        <f>IF(INDEX(O:O,25)="","",INDEX(O:O,25))</f>
        <v/>
      </c>
      <c r="U25" s="123" t="str">
        <f>IF(INDEX(P:P,25)="","",INDEX(P:P,25))</f>
        <v/>
      </c>
      <c r="Z25" s="130"/>
      <c r="AA25" s="131"/>
      <c r="AB25" s="125"/>
      <c r="AC25" s="129"/>
      <c r="AD25" s="132"/>
    </row>
    <row r="26" spans="1:249" ht="22.5" customHeight="1" thickBot="1" x14ac:dyDescent="0.25">
      <c r="A26" s="275"/>
      <c r="B26" s="57">
        <v>11</v>
      </c>
      <c r="C26" s="118">
        <v>11</v>
      </c>
      <c r="D26" s="119" t="str">
        <f t="shared" si="1"/>
        <v/>
      </c>
      <c r="E26" s="120"/>
      <c r="F26" s="119" t="str">
        <f t="shared" si="2"/>
        <v/>
      </c>
      <c r="G26" s="95"/>
      <c r="H26" s="95"/>
      <c r="I26" s="269"/>
      <c r="J26" s="270"/>
      <c r="K26" s="68"/>
      <c r="L26" s="127" t="str">
        <f>IF(INDEX(D:D,26)="","",IF(E$9="","Name Aufsteller!",IF(AND(#REF!="",#REF!="",#REF!="",#REF!=""),"",#REF!)))</f>
        <v/>
      </c>
      <c r="M26" s="47" t="s">
        <v>59</v>
      </c>
      <c r="N26" s="327"/>
      <c r="Q26" s="123"/>
      <c r="R26" s="265"/>
      <c r="S26" s="97"/>
      <c r="T26" s="123" t="str">
        <f>IF(INDEX(O:O,26)="","",INDEX(O:O,26))</f>
        <v/>
      </c>
      <c r="U26" s="123" t="str">
        <f>IF(INDEX(P:P,26)="","",INDEX(P:P,26))</f>
        <v/>
      </c>
      <c r="Z26" s="130"/>
      <c r="AA26" s="131"/>
      <c r="AB26" s="125"/>
      <c r="AC26" s="129"/>
      <c r="AD26" s="132"/>
    </row>
    <row r="27" spans="1:249" ht="22.5" customHeight="1" thickBot="1" x14ac:dyDescent="0.25">
      <c r="A27" s="291" t="s">
        <v>56</v>
      </c>
      <c r="B27" s="55">
        <v>12</v>
      </c>
      <c r="C27" s="322" t="str">
        <f>IF(B31="","Festzusetzender Steuerbetrag, Summe Spalte 4, Zeilen 1 - 11, bitte Betrag eintragen","Summe Spalte 4, Zeilen 1 - 11, bitte Betrag eintragen")</f>
        <v>Festzusetzender Steuerbetrag, Summe Spalte 4, Zeilen 1 - 11, bitte Betrag eintragen</v>
      </c>
      <c r="D27" s="322"/>
      <c r="E27" s="322"/>
      <c r="F27" s="322"/>
      <c r="G27" s="322"/>
      <c r="H27" s="322"/>
      <c r="I27" s="323" t="str">
        <f>IF(B31="","","Übertrag auf Seite 2")</f>
        <v/>
      </c>
      <c r="J27" s="323"/>
      <c r="K27" s="59"/>
      <c r="L27" s="60" t="str">
        <f>IF(AND(INDEX(D:D,16)="",INDEX(D:D,17)="",INDEX(D:D,18)="",INDEX(D:D,19)="",INDEX(D:D,20)="",INDEX(D:D,21)="",INDEX(D:D,22)="",INDEX(D:D,23)="",INDEX(D:D,24)="",INDEX(D:D,25)="",INDEX(D:D,26)="",B31=""),"",SUM(L16:L26))</f>
        <v/>
      </c>
      <c r="M27" s="148" t="s">
        <v>59</v>
      </c>
      <c r="N27" s="327"/>
      <c r="O27" s="258" t="s">
        <v>108</v>
      </c>
      <c r="P27" s="258"/>
      <c r="Q27" s="258"/>
      <c r="R27" s="265"/>
      <c r="S27" s="97"/>
    </row>
    <row r="28" spans="1:249" ht="24.75" customHeight="1" x14ac:dyDescent="0.2">
      <c r="A28" s="291"/>
      <c r="B28" s="56"/>
      <c r="C28" s="292" t="str">
        <f>IF(B31="","Zahlungsfälligkeit: Der festzusetzende Steuerbetrag ist an die Stadtkasse Ludwigsburg bis zum","")</f>
        <v>Zahlungsfälligkeit: Der festzusetzende Steuerbetrag ist an die Stadtkasse Ludwigsburg bis zum</v>
      </c>
      <c r="D28" s="292"/>
      <c r="E28" s="292"/>
      <c r="F28" s="292"/>
      <c r="G28" s="292"/>
      <c r="H28" s="292"/>
      <c r="I28" s="152" t="str">
        <f>IF(OR(G8="",K8=""),"",IF(B31="",Y28,""))</f>
        <v/>
      </c>
      <c r="J28" s="297" t="str">
        <f>IF(B31=""," zu bezahlen.","")</f>
        <v xml:space="preserve"> zu bezahlen.</v>
      </c>
      <c r="K28" s="297"/>
      <c r="L28" s="297"/>
      <c r="M28" s="297"/>
      <c r="N28" s="327"/>
      <c r="O28" s="264"/>
      <c r="P28" s="264"/>
      <c r="Q28" s="264"/>
      <c r="R28" s="265"/>
      <c r="S28" s="97"/>
      <c r="T28" s="123" t="str">
        <f>G8&amp;K8</f>
        <v/>
      </c>
      <c r="U28" s="125" t="e">
        <f>DATE(YEAR(T28),MONTH(T28)+1,DAY(T28)+9)</f>
        <v>#VALUE!</v>
      </c>
      <c r="V28" s="123" t="e">
        <f>TEXT(U28,"TTTT")</f>
        <v>#VALUE!</v>
      </c>
      <c r="W28" s="125" t="e">
        <f>IF(V28="Samstag",U28+2,IF(V28="Sonntag",U28+1,U28))</f>
        <v>#VALUE!</v>
      </c>
      <c r="Y28" s="125" t="e">
        <f>IF(W16="",W28,W16)</f>
        <v>#VALUE!</v>
      </c>
      <c r="Z28" s="125"/>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133"/>
      <c r="BB28" s="133"/>
      <c r="BC28" s="133"/>
      <c r="BD28" s="133"/>
      <c r="BE28" s="133"/>
      <c r="BF28" s="133"/>
      <c r="BG28" s="133"/>
      <c r="BH28" s="133"/>
      <c r="BI28" s="133"/>
      <c r="BJ28" s="133"/>
      <c r="BK28" s="133"/>
      <c r="BL28" s="133"/>
      <c r="BM28" s="133"/>
      <c r="BN28" s="133"/>
      <c r="BO28" s="133"/>
      <c r="BP28" s="133"/>
      <c r="BQ28" s="133"/>
      <c r="BR28" s="133"/>
      <c r="BS28" s="133"/>
      <c r="BT28" s="133"/>
      <c r="BU28" s="133"/>
      <c r="BV28" s="133"/>
      <c r="BW28" s="133"/>
      <c r="BX28" s="133"/>
      <c r="BY28" s="133"/>
      <c r="BZ28" s="133"/>
      <c r="CA28" s="133"/>
      <c r="CB28" s="133"/>
      <c r="CC28" s="133"/>
      <c r="CD28" s="133"/>
      <c r="CE28" s="133"/>
      <c r="CF28" s="133"/>
      <c r="CG28" s="133"/>
      <c r="CH28" s="133"/>
      <c r="CI28" s="133"/>
      <c r="CJ28" s="133"/>
      <c r="CK28" s="133"/>
      <c r="CL28" s="133"/>
      <c r="CM28" s="133"/>
      <c r="CN28" s="133"/>
      <c r="CO28" s="133"/>
      <c r="CP28" s="133"/>
      <c r="CQ28" s="133"/>
      <c r="CR28" s="133"/>
      <c r="CS28" s="133"/>
      <c r="CT28" s="133"/>
      <c r="CU28" s="133"/>
      <c r="CV28" s="133"/>
      <c r="CW28" s="133"/>
      <c r="CX28" s="133"/>
      <c r="CY28" s="133"/>
      <c r="CZ28" s="133"/>
      <c r="DA28" s="133"/>
      <c r="DB28" s="133"/>
      <c r="DC28" s="133"/>
      <c r="DD28" s="133"/>
      <c r="DE28" s="133"/>
      <c r="DF28" s="133"/>
      <c r="DG28" s="133"/>
      <c r="DH28" s="133"/>
      <c r="DI28" s="133"/>
      <c r="DJ28" s="133"/>
      <c r="DK28" s="133"/>
      <c r="DL28" s="133"/>
      <c r="DM28" s="133"/>
      <c r="DN28" s="133"/>
      <c r="DO28" s="133"/>
      <c r="DP28" s="133"/>
      <c r="DQ28" s="133"/>
      <c r="DR28" s="133"/>
      <c r="DS28" s="133"/>
      <c r="DT28" s="133"/>
      <c r="DU28" s="133"/>
      <c r="DV28" s="133"/>
      <c r="DW28" s="133"/>
      <c r="DX28" s="133"/>
      <c r="DY28" s="133"/>
      <c r="DZ28" s="133"/>
      <c r="EA28" s="133"/>
      <c r="EB28" s="133"/>
      <c r="EC28" s="133"/>
      <c r="ED28" s="133"/>
      <c r="EE28" s="133"/>
      <c r="EF28" s="133"/>
      <c r="EG28" s="133"/>
      <c r="EH28" s="133"/>
      <c r="EI28" s="133"/>
      <c r="EJ28" s="133"/>
      <c r="EK28" s="133"/>
      <c r="EL28" s="133"/>
      <c r="EM28" s="133"/>
      <c r="EN28" s="133"/>
      <c r="EO28" s="133"/>
      <c r="EP28" s="133"/>
      <c r="EQ28" s="133"/>
      <c r="ER28" s="133"/>
      <c r="ES28" s="133"/>
      <c r="ET28" s="133"/>
      <c r="EU28" s="133"/>
      <c r="EV28" s="133"/>
      <c r="EW28" s="133"/>
      <c r="EX28" s="133"/>
      <c r="EY28" s="133"/>
      <c r="EZ28" s="133"/>
      <c r="FA28" s="133"/>
      <c r="FB28" s="133"/>
      <c r="FC28" s="133"/>
      <c r="FD28" s="133"/>
      <c r="FE28" s="133"/>
      <c r="FF28" s="133"/>
      <c r="FG28" s="133"/>
      <c r="FH28" s="133"/>
      <c r="FI28" s="133"/>
      <c r="FJ28" s="133"/>
      <c r="FK28" s="133"/>
      <c r="FL28" s="133"/>
      <c r="FM28" s="133"/>
      <c r="FN28" s="133"/>
      <c r="FO28" s="133"/>
      <c r="FP28" s="133"/>
      <c r="FQ28" s="133"/>
      <c r="FR28" s="133"/>
      <c r="FS28" s="133"/>
      <c r="FT28" s="133"/>
      <c r="FU28" s="133"/>
      <c r="FV28" s="133"/>
      <c r="FW28" s="133"/>
      <c r="FX28" s="133"/>
      <c r="FY28" s="133"/>
      <c r="FZ28" s="133"/>
      <c r="GA28" s="133"/>
      <c r="GB28" s="133"/>
      <c r="GC28" s="133"/>
      <c r="GD28" s="133"/>
      <c r="GE28" s="133"/>
      <c r="GF28" s="133"/>
      <c r="GG28" s="133"/>
      <c r="GH28" s="133"/>
      <c r="GI28" s="133"/>
      <c r="GJ28" s="133"/>
      <c r="GK28" s="133"/>
      <c r="GL28" s="133"/>
      <c r="GM28" s="133"/>
      <c r="GN28" s="133"/>
      <c r="GO28" s="133"/>
      <c r="GP28" s="133"/>
      <c r="GQ28" s="133"/>
      <c r="GR28" s="133"/>
      <c r="GS28" s="133"/>
      <c r="GT28" s="133"/>
      <c r="GU28" s="133"/>
      <c r="GV28" s="133"/>
      <c r="GW28" s="133"/>
      <c r="GX28" s="133"/>
      <c r="GY28" s="133"/>
      <c r="GZ28" s="133"/>
      <c r="HA28" s="133"/>
      <c r="HB28" s="133"/>
      <c r="HC28" s="133"/>
      <c r="HD28" s="133"/>
      <c r="HE28" s="133"/>
      <c r="HF28" s="133"/>
      <c r="HG28" s="133"/>
      <c r="HH28" s="133"/>
      <c r="HI28" s="133"/>
      <c r="HJ28" s="133"/>
      <c r="HK28" s="133"/>
      <c r="HL28" s="133"/>
      <c r="HM28" s="133"/>
      <c r="HN28" s="133"/>
      <c r="HO28" s="133"/>
      <c r="HP28" s="133"/>
      <c r="HQ28" s="133"/>
      <c r="HR28" s="133"/>
      <c r="HS28" s="133"/>
      <c r="HT28" s="133"/>
      <c r="HU28" s="133"/>
      <c r="HV28" s="133"/>
      <c r="HW28" s="133"/>
      <c r="HX28" s="133"/>
      <c r="HY28" s="133"/>
      <c r="HZ28" s="133"/>
      <c r="IA28" s="133"/>
      <c r="IB28" s="133"/>
      <c r="IC28" s="133"/>
      <c r="ID28" s="133"/>
      <c r="IE28" s="133"/>
      <c r="IF28" s="133"/>
      <c r="IG28" s="133"/>
      <c r="IH28" s="133"/>
      <c r="II28" s="133"/>
      <c r="IJ28" s="133"/>
      <c r="IK28" s="133"/>
      <c r="IL28" s="133"/>
      <c r="IM28" s="133"/>
      <c r="IN28" s="133"/>
      <c r="IO28" s="133"/>
    </row>
    <row r="29" spans="1:249" ht="16.5" customHeight="1" x14ac:dyDescent="0.2">
      <c r="A29" s="291"/>
      <c r="B29" s="293" t="s">
        <v>144</v>
      </c>
      <c r="C29" s="293"/>
      <c r="D29" s="293"/>
      <c r="E29" s="293"/>
      <c r="F29" s="293"/>
      <c r="G29" s="293"/>
      <c r="H29" s="293"/>
      <c r="I29" s="321" t="str">
        <f>(IF(B31="","Bankverbindung siehe Seite 2.","Bankverbindung siehe Seite 3."))</f>
        <v>Bankverbindung siehe Seite 2.</v>
      </c>
      <c r="J29" s="321"/>
      <c r="K29" s="321"/>
      <c r="L29" s="321"/>
      <c r="M29" s="321"/>
      <c r="N29" s="327"/>
      <c r="O29" s="264"/>
      <c r="P29" s="264"/>
      <c r="Q29" s="264"/>
      <c r="R29" s="265"/>
      <c r="S29" s="97"/>
      <c r="Y29" s="125"/>
    </row>
    <row r="30" spans="1:249" ht="12.75" customHeight="1" x14ac:dyDescent="0.2">
      <c r="A30" s="93"/>
      <c r="B30" s="293" t="s">
        <v>141</v>
      </c>
      <c r="C30" s="293"/>
      <c r="D30" s="293"/>
      <c r="E30" s="293"/>
      <c r="F30" s="293"/>
      <c r="G30" s="293"/>
      <c r="H30" s="293"/>
      <c r="I30" s="321" t="str">
        <f>(IF(B31="","Unterschrift bitte auf der Seite 2!","Unterschrift bitte auf der Seite 3!"))</f>
        <v>Unterschrift bitte auf der Seite 2!</v>
      </c>
      <c r="J30" s="321"/>
      <c r="K30" s="321"/>
      <c r="L30" s="321"/>
      <c r="M30" s="321"/>
      <c r="N30" s="327"/>
      <c r="O30" s="264"/>
      <c r="P30" s="264"/>
      <c r="Q30" s="264"/>
      <c r="R30" s="265"/>
      <c r="S30" s="97"/>
    </row>
    <row r="31" spans="1:249" ht="37.5" customHeight="1" x14ac:dyDescent="0.2">
      <c r="A31" s="275"/>
      <c r="B31" s="320" t="str">
        <f>IF(AND(T42="",T43="",T44="",T45="",T46="",T47="",T48="",T49="",T50="",T51="",T52="",T53="",T54=""),"","Seite 2")</f>
        <v/>
      </c>
      <c r="C31" s="320"/>
      <c r="D31" s="320"/>
      <c r="E31" s="320"/>
      <c r="F31" s="320"/>
      <c r="G31" s="320"/>
      <c r="H31" s="320"/>
      <c r="I31" s="320"/>
      <c r="J31" s="320"/>
      <c r="K31" s="320"/>
      <c r="L31" s="320"/>
      <c r="M31" s="320"/>
      <c r="N31" s="327"/>
      <c r="O31" s="264"/>
      <c r="P31" s="264"/>
      <c r="Q31" s="264"/>
      <c r="R31" s="265"/>
      <c r="S31" s="97"/>
    </row>
    <row r="32" spans="1:249" ht="24" customHeight="1" x14ac:dyDescent="0.2">
      <c r="A32" s="275"/>
      <c r="B32" s="306" t="s">
        <v>38</v>
      </c>
      <c r="C32" s="306"/>
      <c r="D32" s="306"/>
      <c r="E32" s="306"/>
      <c r="F32" s="306"/>
      <c r="G32" s="306"/>
      <c r="H32" s="306"/>
      <c r="I32" s="306"/>
      <c r="J32" s="306"/>
      <c r="K32" s="306"/>
      <c r="L32" s="306"/>
      <c r="M32" s="306"/>
      <c r="N32" s="327"/>
      <c r="O32" s="264"/>
      <c r="P32" s="264"/>
      <c r="Q32" s="264"/>
      <c r="R32" s="265"/>
      <c r="S32" s="97"/>
    </row>
    <row r="33" spans="1:21" ht="24" customHeight="1" x14ac:dyDescent="0.2">
      <c r="A33" s="275"/>
      <c r="B33" s="307" t="s">
        <v>33</v>
      </c>
      <c r="C33" s="307"/>
      <c r="D33" s="307"/>
      <c r="E33" s="307"/>
      <c r="F33" s="307"/>
      <c r="G33" s="307"/>
      <c r="H33" s="307"/>
      <c r="I33" s="134" t="s">
        <v>3</v>
      </c>
      <c r="J33" s="313" t="str">
        <f>IF(B31="","",IF(J6="","",J6))</f>
        <v/>
      </c>
      <c r="K33" s="314"/>
      <c r="L33" s="314"/>
      <c r="M33" s="315"/>
      <c r="N33" s="327"/>
      <c r="O33" s="264"/>
      <c r="P33" s="264"/>
      <c r="Q33" s="264"/>
      <c r="R33" s="265"/>
      <c r="S33" s="97"/>
    </row>
    <row r="34" spans="1:21" ht="14.25" customHeight="1" x14ac:dyDescent="0.2">
      <c r="A34" s="275"/>
      <c r="B34" s="308" t="s">
        <v>42</v>
      </c>
      <c r="C34" s="308"/>
      <c r="D34" s="308"/>
      <c r="E34" s="308"/>
      <c r="F34" s="308"/>
      <c r="G34" s="308"/>
      <c r="H34" s="308"/>
      <c r="I34" s="308"/>
      <c r="J34" s="308"/>
      <c r="K34" s="308"/>
      <c r="L34" s="308"/>
      <c r="M34" s="308"/>
      <c r="N34" s="327"/>
      <c r="O34" s="264"/>
      <c r="P34" s="264"/>
      <c r="Q34" s="264"/>
      <c r="R34" s="265"/>
      <c r="S34" s="97"/>
    </row>
    <row r="35" spans="1:21" ht="30.75" customHeight="1" x14ac:dyDescent="0.25">
      <c r="A35" s="275"/>
      <c r="B35" s="309"/>
      <c r="C35" s="309"/>
      <c r="D35" s="309"/>
      <c r="E35" s="298" t="s">
        <v>39</v>
      </c>
      <c r="F35" s="318"/>
      <c r="G35" s="311" t="str">
        <f>IF(B31="","",IF(G8="","",G8))</f>
        <v/>
      </c>
      <c r="H35" s="312"/>
      <c r="I35" s="278" t="s">
        <v>32</v>
      </c>
      <c r="J35" s="278"/>
      <c r="K35" s="311" t="str">
        <f>IF(B31="","",IF(K8="","",K8))</f>
        <v/>
      </c>
      <c r="L35" s="312"/>
      <c r="M35" s="76"/>
      <c r="N35" s="327"/>
      <c r="O35" s="264"/>
      <c r="P35" s="264"/>
      <c r="Q35" s="264"/>
      <c r="R35" s="265"/>
      <c r="S35" s="97"/>
    </row>
    <row r="36" spans="1:21" ht="26.25" customHeight="1" x14ac:dyDescent="0.2">
      <c r="A36" s="275"/>
      <c r="B36" s="69" t="s">
        <v>34</v>
      </c>
      <c r="C36" s="69"/>
      <c r="D36" s="56"/>
      <c r="E36" s="310" t="str">
        <f>IF(B31="","",IF(E9="","",E9))</f>
        <v/>
      </c>
      <c r="F36" s="310"/>
      <c r="G36" s="310"/>
      <c r="H36" s="310" t="str">
        <f>IF(B31="","",IF(H9="","",H9))</f>
        <v/>
      </c>
      <c r="I36" s="310"/>
      <c r="J36" s="310"/>
      <c r="K36" s="310"/>
      <c r="L36" s="310"/>
      <c r="M36" s="310"/>
      <c r="N36" s="327"/>
      <c r="O36" s="264"/>
      <c r="P36" s="264"/>
      <c r="Q36" s="264"/>
      <c r="R36" s="265"/>
      <c r="S36" s="97"/>
    </row>
    <row r="37" spans="1:21" ht="18.75" customHeight="1" x14ac:dyDescent="0.2">
      <c r="A37" s="275"/>
      <c r="B37" s="61" t="s">
        <v>10</v>
      </c>
      <c r="C37" s="61"/>
      <c r="D37" s="61"/>
      <c r="E37" s="304" t="s">
        <v>5</v>
      </c>
      <c r="F37" s="304"/>
      <c r="G37" s="304"/>
      <c r="H37" s="304" t="s">
        <v>6</v>
      </c>
      <c r="I37" s="304"/>
      <c r="J37" s="304"/>
      <c r="K37" s="304"/>
      <c r="L37" s="304"/>
      <c r="M37" s="304"/>
      <c r="N37" s="327"/>
      <c r="O37" s="97"/>
      <c r="P37" s="97"/>
      <c r="Q37" s="101"/>
      <c r="R37" s="265"/>
      <c r="S37" s="97"/>
    </row>
    <row r="38" spans="1:21" ht="12.6" customHeight="1" x14ac:dyDescent="0.15">
      <c r="A38" s="275"/>
      <c r="B38" s="62" t="s">
        <v>11</v>
      </c>
      <c r="C38" s="62">
        <v>1</v>
      </c>
      <c r="D38" s="286">
        <v>2</v>
      </c>
      <c r="E38" s="287"/>
      <c r="F38" s="285">
        <v>3</v>
      </c>
      <c r="G38" s="285"/>
      <c r="H38" s="285"/>
      <c r="I38" s="285"/>
      <c r="J38" s="285"/>
      <c r="K38" s="286">
        <v>4</v>
      </c>
      <c r="L38" s="285"/>
      <c r="M38" s="287"/>
      <c r="N38" s="327"/>
      <c r="O38" s="259"/>
      <c r="P38" s="259"/>
      <c r="Q38" s="259"/>
      <c r="R38" s="265"/>
      <c r="S38" s="97"/>
    </row>
    <row r="39" spans="1:21" ht="15" customHeight="1" x14ac:dyDescent="0.2">
      <c r="A39" s="275"/>
      <c r="B39" s="63"/>
      <c r="C39" s="74" t="s">
        <v>90</v>
      </c>
      <c r="D39" s="319" t="s">
        <v>86</v>
      </c>
      <c r="E39" s="294"/>
      <c r="F39" s="271" t="s">
        <v>86</v>
      </c>
      <c r="G39" s="271"/>
      <c r="H39" s="271"/>
      <c r="I39" s="271"/>
      <c r="J39" s="271"/>
      <c r="K39" s="280" t="s">
        <v>43</v>
      </c>
      <c r="L39" s="281"/>
      <c r="M39" s="282"/>
      <c r="N39" s="327"/>
      <c r="O39" s="124" t="s">
        <v>86</v>
      </c>
      <c r="P39" s="255" t="s">
        <v>86</v>
      </c>
      <c r="Q39" s="255"/>
      <c r="R39" s="265"/>
      <c r="S39" s="97"/>
    </row>
    <row r="40" spans="1:21" ht="12" customHeight="1" x14ac:dyDescent="0.2">
      <c r="A40" s="275"/>
      <c r="B40" s="142" t="s">
        <v>27</v>
      </c>
      <c r="C40" s="117" t="s">
        <v>89</v>
      </c>
      <c r="D40" s="319" t="s">
        <v>88</v>
      </c>
      <c r="E40" s="294"/>
      <c r="F40" s="271" t="s">
        <v>87</v>
      </c>
      <c r="G40" s="271"/>
      <c r="H40" s="271"/>
      <c r="I40" s="271"/>
      <c r="J40" s="271"/>
      <c r="K40" s="316" t="s">
        <v>30</v>
      </c>
      <c r="L40" s="317"/>
      <c r="M40" s="117" t="s">
        <v>60</v>
      </c>
      <c r="N40" s="327"/>
      <c r="O40" s="135" t="s">
        <v>88</v>
      </c>
      <c r="P40" s="256" t="s">
        <v>87</v>
      </c>
      <c r="Q40" s="256"/>
      <c r="R40" s="265"/>
      <c r="S40" s="97"/>
    </row>
    <row r="41" spans="1:21" ht="22.5" customHeight="1" x14ac:dyDescent="0.2">
      <c r="A41" s="275"/>
      <c r="B41" s="57">
        <v>13</v>
      </c>
      <c r="C41" s="64"/>
      <c r="D41" s="65"/>
      <c r="E41" s="67"/>
      <c r="F41" s="66"/>
      <c r="G41" s="66"/>
      <c r="H41" s="66"/>
      <c r="I41" s="329" t="str">
        <f>IF(B31="","","Übertrag von Seite 1")</f>
        <v/>
      </c>
      <c r="J41" s="329"/>
      <c r="K41" s="58"/>
      <c r="L41" s="127" t="str">
        <f>IF(B31="","",IF(L27="","",L27))</f>
        <v/>
      </c>
      <c r="M41" s="146" t="s">
        <v>59</v>
      </c>
      <c r="N41" s="327"/>
      <c r="O41" s="136"/>
      <c r="P41" s="257"/>
      <c r="Q41" s="257"/>
      <c r="R41" s="265"/>
      <c r="S41" s="97"/>
    </row>
    <row r="42" spans="1:21" ht="22.5" customHeight="1" x14ac:dyDescent="0.2">
      <c r="A42" s="275"/>
      <c r="B42" s="57">
        <v>14</v>
      </c>
      <c r="C42" s="118">
        <v>12</v>
      </c>
      <c r="D42" s="143" t="str">
        <f>IF(OR(T42="",T42=0),"",T42)</f>
        <v/>
      </c>
      <c r="E42" s="120"/>
      <c r="F42" s="119" t="str">
        <f>IF(OR(U42="",U42=0),"",U42)</f>
        <v/>
      </c>
      <c r="G42" s="95"/>
      <c r="H42" s="95"/>
      <c r="I42" s="330"/>
      <c r="J42" s="330"/>
      <c r="K42" s="58"/>
      <c r="L42" s="127" t="str">
        <f>IF(INDEX(D:D,42)="","",IF(E$9="","Name Aufsteller!",IF(AND(#REF!="",#REF!="",#REF!="",#REF!=""),"",#REF!)))</f>
        <v/>
      </c>
      <c r="M42" s="47" t="s">
        <v>59</v>
      </c>
      <c r="N42" s="327"/>
      <c r="Q42" s="123"/>
      <c r="R42" s="265"/>
      <c r="S42" s="97"/>
      <c r="T42" s="123" t="str">
        <f>IF(INDEX(O:O,42)="","",INDEX(O:O,42))</f>
        <v/>
      </c>
      <c r="U42" s="123" t="str">
        <f>IF(INDEX(P:P,42)="","",INDEX(P:P,42))</f>
        <v/>
      </c>
    </row>
    <row r="43" spans="1:21" ht="22.5" customHeight="1" x14ac:dyDescent="0.2">
      <c r="A43" s="275"/>
      <c r="B43" s="57">
        <v>15</v>
      </c>
      <c r="C43" s="118">
        <v>13</v>
      </c>
      <c r="D43" s="143" t="str">
        <f t="shared" ref="D43:D54" si="3">IF(OR(T43="",T43=0),"",T43)</f>
        <v/>
      </c>
      <c r="E43" s="120"/>
      <c r="F43" s="119" t="str">
        <f t="shared" ref="F43:F54" si="4">IF(OR(U43="",U43=0),"",U43)</f>
        <v/>
      </c>
      <c r="G43" s="95"/>
      <c r="H43" s="95"/>
      <c r="I43" s="269"/>
      <c r="J43" s="269"/>
      <c r="K43" s="58"/>
      <c r="L43" s="127" t="str">
        <f>IF(INDEX(D:D,43)="","",IF(E$9="","Name Aufsteller!",IF(AND(#REF!="",#REF!="",#REF!="",#REF!=""),"",#REF!)))</f>
        <v/>
      </c>
      <c r="M43" s="47" t="s">
        <v>59</v>
      </c>
      <c r="N43" s="327"/>
      <c r="Q43" s="123"/>
      <c r="R43" s="265"/>
      <c r="S43" s="97"/>
      <c r="T43" s="123" t="str">
        <f>IF(INDEX(O:O,43)="","",INDEX(O:O,43))</f>
        <v/>
      </c>
      <c r="U43" s="123" t="str">
        <f>IF(INDEX(P:P,43)="","",INDEX(P:P,43))</f>
        <v/>
      </c>
    </row>
    <row r="44" spans="1:21" ht="22.5" customHeight="1" x14ac:dyDescent="0.2">
      <c r="A44" s="275"/>
      <c r="B44" s="57">
        <v>16</v>
      </c>
      <c r="C44" s="118">
        <v>14</v>
      </c>
      <c r="D44" s="143" t="str">
        <f t="shared" si="3"/>
        <v/>
      </c>
      <c r="E44" s="120"/>
      <c r="F44" s="119" t="str">
        <f t="shared" si="4"/>
        <v/>
      </c>
      <c r="G44" s="95"/>
      <c r="H44" s="95"/>
      <c r="I44" s="269"/>
      <c r="J44" s="269"/>
      <c r="K44" s="58"/>
      <c r="L44" s="127" t="str">
        <f>IF(INDEX(D:D,44)="","",IF(E$9="","Name Aufsteller!",IF(AND(#REF!="",#REF!="",#REF!="",#REF!=""),"",#REF!)))</f>
        <v/>
      </c>
      <c r="M44" s="47" t="s">
        <v>59</v>
      </c>
      <c r="N44" s="327"/>
      <c r="Q44" s="123"/>
      <c r="R44" s="265"/>
      <c r="S44" s="97"/>
      <c r="T44" s="123" t="str">
        <f>IF(INDEX(O:O,44)="","",INDEX(O:O,44))</f>
        <v/>
      </c>
      <c r="U44" s="123" t="str">
        <f>IF(INDEX(P:P,44)="","",INDEX(P:P,44))</f>
        <v/>
      </c>
    </row>
    <row r="45" spans="1:21" ht="22.5" customHeight="1" x14ac:dyDescent="0.2">
      <c r="A45" s="275"/>
      <c r="B45" s="57">
        <v>17</v>
      </c>
      <c r="C45" s="118">
        <v>15</v>
      </c>
      <c r="D45" s="143" t="str">
        <f t="shared" si="3"/>
        <v/>
      </c>
      <c r="E45" s="120"/>
      <c r="F45" s="119" t="str">
        <f t="shared" si="4"/>
        <v/>
      </c>
      <c r="G45" s="95"/>
      <c r="H45" s="95"/>
      <c r="I45" s="269"/>
      <c r="J45" s="269"/>
      <c r="K45" s="58"/>
      <c r="L45" s="127" t="str">
        <f>IF(INDEX(D:D,45)="","",IF(E$9="","Name Aufsteller!",IF(AND(#REF!="",#REF!="",#REF!="",#REF!=""),"",#REF!)))</f>
        <v/>
      </c>
      <c r="M45" s="47" t="s">
        <v>59</v>
      </c>
      <c r="N45" s="327"/>
      <c r="Q45" s="123"/>
      <c r="R45" s="265"/>
      <c r="S45" s="97"/>
      <c r="T45" s="123" t="str">
        <f>IF(INDEX(O:O,45)="","",INDEX(O:O,45))</f>
        <v/>
      </c>
      <c r="U45" s="123" t="str">
        <f>IF(INDEX(P:P,45)="","",INDEX(P:P,45))</f>
        <v/>
      </c>
    </row>
    <row r="46" spans="1:21" ht="22.5" customHeight="1" x14ac:dyDescent="0.2">
      <c r="A46" s="275"/>
      <c r="B46" s="57">
        <v>18</v>
      </c>
      <c r="C46" s="118">
        <v>16</v>
      </c>
      <c r="D46" s="143" t="str">
        <f t="shared" si="3"/>
        <v/>
      </c>
      <c r="E46" s="120"/>
      <c r="F46" s="119" t="str">
        <f t="shared" si="4"/>
        <v/>
      </c>
      <c r="G46" s="95"/>
      <c r="H46" s="95"/>
      <c r="I46" s="269"/>
      <c r="J46" s="269"/>
      <c r="K46" s="58"/>
      <c r="L46" s="127" t="str">
        <f>IF(INDEX(D:D,46)="","",IF(E$9="","Name Aufsteller!",IF(AND(#REF!="",#REF!="",#REF!="",#REF!=""),"",#REF!)))</f>
        <v/>
      </c>
      <c r="M46" s="47" t="s">
        <v>59</v>
      </c>
      <c r="N46" s="327"/>
      <c r="Q46" s="123"/>
      <c r="R46" s="265"/>
      <c r="S46" s="97"/>
      <c r="T46" s="123" t="str">
        <f>IF(INDEX(O:O,46)="","",INDEX(O:O,46))</f>
        <v/>
      </c>
      <c r="U46" s="123" t="str">
        <f>IF(INDEX(P:P,46)="","",INDEX(P:P,46))</f>
        <v/>
      </c>
    </row>
    <row r="47" spans="1:21" ht="22.5" customHeight="1" x14ac:dyDescent="0.2">
      <c r="A47" s="275"/>
      <c r="B47" s="57">
        <v>19</v>
      </c>
      <c r="C47" s="118">
        <v>17</v>
      </c>
      <c r="D47" s="143" t="str">
        <f t="shared" si="3"/>
        <v/>
      </c>
      <c r="E47" s="120"/>
      <c r="F47" s="119" t="str">
        <f t="shared" si="4"/>
        <v/>
      </c>
      <c r="G47" s="95"/>
      <c r="H47" s="95"/>
      <c r="I47" s="269"/>
      <c r="J47" s="269"/>
      <c r="K47" s="58"/>
      <c r="L47" s="127" t="str">
        <f>IF(INDEX(D:D,47)="","",IF(E$9="","Name Aufsteller!",IF(AND(#REF!="",#REF!="",#REF!="",#REF!=""),"",#REF!)))</f>
        <v/>
      </c>
      <c r="M47" s="47" t="s">
        <v>59</v>
      </c>
      <c r="N47" s="327"/>
      <c r="Q47" s="123"/>
      <c r="R47" s="265"/>
      <c r="S47" s="97"/>
      <c r="T47" s="123" t="str">
        <f>IF(INDEX(O:O,47)="","",INDEX(O:O,47))</f>
        <v/>
      </c>
      <c r="U47" s="123" t="str">
        <f>IF(INDEX(P:P,47)="","",INDEX(P:P,47))</f>
        <v/>
      </c>
    </row>
    <row r="48" spans="1:21" ht="22.5" customHeight="1" x14ac:dyDescent="0.2">
      <c r="A48" s="275"/>
      <c r="B48" s="57">
        <v>20</v>
      </c>
      <c r="C48" s="118">
        <v>18</v>
      </c>
      <c r="D48" s="143" t="str">
        <f t="shared" si="3"/>
        <v/>
      </c>
      <c r="E48" s="120"/>
      <c r="F48" s="119" t="str">
        <f t="shared" si="4"/>
        <v/>
      </c>
      <c r="G48" s="95"/>
      <c r="H48" s="95"/>
      <c r="I48" s="269"/>
      <c r="J48" s="269"/>
      <c r="K48" s="58"/>
      <c r="L48" s="127" t="str">
        <f>IF(INDEX(D:D,48)="","",IF(E$9="","Name Aufsteller!",IF(AND(#REF!="",#REF!="",#REF!="",#REF!=""),"",#REF!)))</f>
        <v/>
      </c>
      <c r="M48" s="47" t="s">
        <v>59</v>
      </c>
      <c r="N48" s="327"/>
      <c r="Q48" s="123"/>
      <c r="R48" s="265"/>
      <c r="S48" s="97"/>
      <c r="T48" s="123" t="str">
        <f>IF(INDEX(O:O,48)="","",INDEX(O:O,48))</f>
        <v/>
      </c>
      <c r="U48" s="123" t="str">
        <f>IF(INDEX(P:P,48)="","",INDEX(P:P,48))</f>
        <v/>
      </c>
    </row>
    <row r="49" spans="1:256" ht="22.5" customHeight="1" x14ac:dyDescent="0.2">
      <c r="A49" s="275"/>
      <c r="B49" s="57">
        <v>21</v>
      </c>
      <c r="C49" s="118">
        <v>19</v>
      </c>
      <c r="D49" s="143" t="str">
        <f t="shared" si="3"/>
        <v/>
      </c>
      <c r="E49" s="120"/>
      <c r="F49" s="119" t="str">
        <f t="shared" si="4"/>
        <v/>
      </c>
      <c r="G49" s="95"/>
      <c r="H49" s="95"/>
      <c r="I49" s="269"/>
      <c r="J49" s="269"/>
      <c r="K49" s="58"/>
      <c r="L49" s="127" t="str">
        <f>IF(INDEX(D:D,49)="","",IF(E$9="","Name Aufsteller!",IF(AND(#REF!="",#REF!="",#REF!="",#REF!=""),"",#REF!)))</f>
        <v/>
      </c>
      <c r="M49" s="47" t="s">
        <v>59</v>
      </c>
      <c r="N49" s="327"/>
      <c r="Q49" s="123"/>
      <c r="R49" s="265"/>
      <c r="S49" s="97"/>
      <c r="T49" s="123" t="str">
        <f>IF(INDEX(O:O,49)="","",INDEX(O:O,49))</f>
        <v/>
      </c>
      <c r="U49" s="123" t="str">
        <f>IF(INDEX(P:P,49)="","",INDEX(P:P,49))</f>
        <v/>
      </c>
    </row>
    <row r="50" spans="1:256" ht="22.5" customHeight="1" x14ac:dyDescent="0.2">
      <c r="A50" s="275"/>
      <c r="B50" s="57">
        <v>22</v>
      </c>
      <c r="C50" s="118">
        <v>20</v>
      </c>
      <c r="D50" s="143" t="str">
        <f t="shared" si="3"/>
        <v/>
      </c>
      <c r="E50" s="120"/>
      <c r="F50" s="119" t="str">
        <f t="shared" si="4"/>
        <v/>
      </c>
      <c r="G50" s="95"/>
      <c r="H50" s="95"/>
      <c r="I50" s="269"/>
      <c r="J50" s="269"/>
      <c r="K50" s="58"/>
      <c r="L50" s="127" t="str">
        <f>IF(INDEX(D:D,50)="","",IF(E$9="","Name Aufsteller!",IF(AND(#REF!="",#REF!="",#REF!="",#REF!=""),"",#REF!)))</f>
        <v/>
      </c>
      <c r="M50" s="47" t="s">
        <v>59</v>
      </c>
      <c r="N50" s="327"/>
      <c r="Q50" s="123"/>
      <c r="R50" s="265"/>
      <c r="S50" s="97"/>
      <c r="T50" s="123" t="str">
        <f>IF(INDEX(O:O,50)="","",INDEX(O:O,50))</f>
        <v/>
      </c>
      <c r="U50" s="123" t="str">
        <f>IF(INDEX(P:P,50)="","",INDEX(P:P,50))</f>
        <v/>
      </c>
    </row>
    <row r="51" spans="1:256" ht="22.5" customHeight="1" x14ac:dyDescent="0.2">
      <c r="A51" s="275"/>
      <c r="B51" s="57">
        <v>23</v>
      </c>
      <c r="C51" s="118">
        <v>21</v>
      </c>
      <c r="D51" s="143" t="str">
        <f t="shared" si="3"/>
        <v/>
      </c>
      <c r="E51" s="120"/>
      <c r="F51" s="119" t="str">
        <f t="shared" si="4"/>
        <v/>
      </c>
      <c r="G51" s="95"/>
      <c r="H51" s="95"/>
      <c r="I51" s="269"/>
      <c r="J51" s="269"/>
      <c r="K51" s="58"/>
      <c r="L51" s="127" t="str">
        <f>IF(INDEX(D:D,51)="","",IF(E$9="","Name Aufsteller!",IF(AND(#REF!="",#REF!="",#REF!="",#REF!=""),"",#REF!)))</f>
        <v/>
      </c>
      <c r="M51" s="47" t="s">
        <v>59</v>
      </c>
      <c r="N51" s="327"/>
      <c r="Q51" s="123"/>
      <c r="R51" s="265"/>
      <c r="S51" s="97"/>
      <c r="T51" s="123" t="str">
        <f>IF(INDEX(O:O,51)="","",INDEX(O:O,51))</f>
        <v/>
      </c>
      <c r="U51" s="123" t="str">
        <f>IF(INDEX(P:P,51)="","",INDEX(P:P,51))</f>
        <v/>
      </c>
    </row>
    <row r="52" spans="1:256" ht="22.5" customHeight="1" x14ac:dyDescent="0.2">
      <c r="A52" s="275"/>
      <c r="B52" s="57">
        <v>24</v>
      </c>
      <c r="C52" s="118">
        <v>22</v>
      </c>
      <c r="D52" s="143" t="str">
        <f t="shared" si="3"/>
        <v/>
      </c>
      <c r="E52" s="120"/>
      <c r="F52" s="119" t="str">
        <f t="shared" si="4"/>
        <v/>
      </c>
      <c r="G52" s="95"/>
      <c r="H52" s="95"/>
      <c r="I52" s="269"/>
      <c r="J52" s="269"/>
      <c r="K52" s="58"/>
      <c r="L52" s="127" t="str">
        <f>IF(INDEX(D:D,52)="","",IF(E$9="","Name Aufsteller!",IF(AND(#REF!="",#REF!="",#REF!="",#REF!=""),"",#REF!)))</f>
        <v/>
      </c>
      <c r="M52" s="47" t="s">
        <v>59</v>
      </c>
      <c r="N52" s="327"/>
      <c r="Q52" s="123"/>
      <c r="R52" s="265"/>
      <c r="S52" s="97"/>
      <c r="T52" s="123" t="str">
        <f>IF(INDEX(O:O,52)="","",INDEX(O:O,52))</f>
        <v/>
      </c>
      <c r="U52" s="123" t="str">
        <f>IF(INDEX(P:P,52)="","",INDEX(P:P,52))</f>
        <v/>
      </c>
    </row>
    <row r="53" spans="1:256" ht="22.5" customHeight="1" x14ac:dyDescent="0.2">
      <c r="A53" s="275"/>
      <c r="B53" s="57">
        <v>25</v>
      </c>
      <c r="C53" s="118">
        <v>23</v>
      </c>
      <c r="D53" s="143" t="str">
        <f t="shared" si="3"/>
        <v/>
      </c>
      <c r="E53" s="120"/>
      <c r="F53" s="119" t="str">
        <f t="shared" si="4"/>
        <v/>
      </c>
      <c r="G53" s="95"/>
      <c r="H53" s="95"/>
      <c r="I53" s="269"/>
      <c r="J53" s="269"/>
      <c r="K53" s="58"/>
      <c r="L53" s="127" t="str">
        <f>IF(INDEX(D:D,53)="","",IF(E$9="","Name Aufsteller!",IF(AND(#REF!="",#REF!="",#REF!="",#REF!=""),"",#REF!)))</f>
        <v/>
      </c>
      <c r="M53" s="47" t="s">
        <v>59</v>
      </c>
      <c r="N53" s="327"/>
      <c r="Q53" s="123"/>
      <c r="R53" s="265"/>
      <c r="S53" s="97"/>
      <c r="T53" s="123" t="str">
        <f>IF(INDEX(O:O,53)="","",INDEX(O:O,53))</f>
        <v/>
      </c>
      <c r="U53" s="123" t="str">
        <f>IF(INDEX(P:P,53)="","",INDEX(P:P,53))</f>
        <v/>
      </c>
    </row>
    <row r="54" spans="1:256" ht="22.5" customHeight="1" thickBot="1" x14ac:dyDescent="0.25">
      <c r="A54" s="275"/>
      <c r="B54" s="57">
        <v>26</v>
      </c>
      <c r="C54" s="118">
        <v>24</v>
      </c>
      <c r="D54" s="143" t="str">
        <f t="shared" si="3"/>
        <v/>
      </c>
      <c r="E54" s="120"/>
      <c r="F54" s="119" t="str">
        <f t="shared" si="4"/>
        <v/>
      </c>
      <c r="G54" s="95"/>
      <c r="H54" s="95"/>
      <c r="I54" s="269"/>
      <c r="J54" s="269"/>
      <c r="K54" s="144"/>
      <c r="L54" s="145" t="str">
        <f>IF(INDEX(D:D,54)="","",IF(E$9="","Name Aufsteller!",IF(AND(#REF!="",#REF!="",#REF!="",#REF!=""),"",#REF!)))</f>
        <v/>
      </c>
      <c r="M54" s="147" t="s">
        <v>59</v>
      </c>
      <c r="N54" s="327"/>
      <c r="Q54" s="123"/>
      <c r="R54" s="265"/>
      <c r="S54" s="97"/>
      <c r="T54" s="123" t="str">
        <f>IF(INDEX(O:O,54)="","",INDEX(O:O,54))</f>
        <v/>
      </c>
      <c r="U54" s="123" t="str">
        <f>IF(INDEX(P:P,54)="","",INDEX(P:P,54))</f>
        <v/>
      </c>
    </row>
    <row r="55" spans="1:256" ht="22.5" customHeight="1" thickBot="1" x14ac:dyDescent="0.25">
      <c r="A55" s="275"/>
      <c r="B55" s="55">
        <v>27</v>
      </c>
      <c r="C55" s="322" t="str">
        <f>IF(B31="","","Festzusetzender Steuerbetrag, Summe Spalte 4, Zeilen 13 - 26, bitte Betrag eintragen")</f>
        <v/>
      </c>
      <c r="D55" s="322"/>
      <c r="E55" s="322"/>
      <c r="F55" s="322"/>
      <c r="G55" s="322"/>
      <c r="H55" s="322"/>
      <c r="I55" s="322"/>
      <c r="J55" s="322"/>
      <c r="K55" s="59"/>
      <c r="L55" s="60" t="str">
        <f>IF(L41="","",SUM(L41:L54))</f>
        <v/>
      </c>
      <c r="M55" s="54" t="s">
        <v>59</v>
      </c>
      <c r="N55" s="327"/>
      <c r="O55" s="325"/>
      <c r="P55" s="325"/>
      <c r="Q55" s="265"/>
      <c r="R55" s="265"/>
      <c r="S55" s="97"/>
    </row>
    <row r="56" spans="1:256" ht="24.75" customHeight="1" x14ac:dyDescent="0.2">
      <c r="A56" s="275"/>
      <c r="B56" s="56"/>
      <c r="C56" s="292" t="str">
        <f>IF(B31="","","Zahlungsfälligkeit: Der festzusetzende Steuerbetrag ist an die Stadtkasse Ludwigsburg bis zum")</f>
        <v/>
      </c>
      <c r="D56" s="292"/>
      <c r="E56" s="292"/>
      <c r="F56" s="292"/>
      <c r="G56" s="292"/>
      <c r="H56" s="292"/>
      <c r="I56" s="152" t="str">
        <f>IF(OR(G8="",K8=""),"",IF(B31="","",Y28))</f>
        <v/>
      </c>
      <c r="J56" s="297" t="str">
        <f>IF(B31="",""," zu bezahlen.")</f>
        <v/>
      </c>
      <c r="K56" s="297"/>
      <c r="L56" s="297"/>
      <c r="M56" s="297"/>
      <c r="N56" s="327"/>
      <c r="O56" s="265"/>
      <c r="P56" s="265"/>
      <c r="Q56" s="265"/>
      <c r="R56" s="265"/>
      <c r="S56" s="97"/>
    </row>
    <row r="57" spans="1:256" ht="18.75" customHeight="1" x14ac:dyDescent="0.2">
      <c r="A57" s="275"/>
      <c r="B57" s="328"/>
      <c r="C57" s="328"/>
      <c r="D57" s="328"/>
      <c r="E57" s="328"/>
      <c r="F57" s="328"/>
      <c r="G57" s="328"/>
      <c r="H57" s="328"/>
      <c r="I57" s="321" t="str">
        <f>(IF(B31="","Bankverbindung siehe Seite 2.","Bankverbindung siehe Seite 3."))</f>
        <v>Bankverbindung siehe Seite 2.</v>
      </c>
      <c r="J57" s="321"/>
      <c r="K57" s="321"/>
      <c r="L57" s="321"/>
      <c r="M57" s="321"/>
      <c r="N57" s="327"/>
      <c r="O57" s="265"/>
      <c r="P57" s="265"/>
      <c r="Q57" s="265"/>
      <c r="R57" s="265"/>
      <c r="S57" s="97"/>
    </row>
    <row r="58" spans="1:256" ht="12.75" customHeight="1" x14ac:dyDescent="0.2">
      <c r="A58" s="275"/>
      <c r="B58" s="328"/>
      <c r="C58" s="328"/>
      <c r="D58" s="328"/>
      <c r="E58" s="328"/>
      <c r="F58" s="328"/>
      <c r="G58" s="328"/>
      <c r="H58" s="328"/>
      <c r="I58" s="321" t="str">
        <f>(IF(B31="","Unterschrift bitte auf der Seite 2!","Unterschrift bitte auf der Seite 3!"))</f>
        <v>Unterschrift bitte auf der Seite 2!</v>
      </c>
      <c r="J58" s="321"/>
      <c r="K58" s="321"/>
      <c r="L58" s="321"/>
      <c r="M58" s="321"/>
      <c r="N58" s="325"/>
      <c r="O58" s="265"/>
      <c r="P58" s="265"/>
      <c r="Q58" s="265"/>
      <c r="R58" s="265"/>
      <c r="S58" s="97"/>
    </row>
    <row r="59" spans="1:256" ht="24.75" customHeight="1" x14ac:dyDescent="0.2">
      <c r="A59" s="324" t="s">
        <v>85</v>
      </c>
      <c r="B59" s="324"/>
      <c r="C59" s="324"/>
      <c r="D59" s="324"/>
      <c r="E59" s="324"/>
      <c r="F59" s="324"/>
      <c r="G59" s="324"/>
      <c r="H59" s="324"/>
      <c r="I59" s="324"/>
      <c r="J59" s="324"/>
      <c r="K59" s="324"/>
      <c r="L59" s="324"/>
      <c r="M59" s="324"/>
      <c r="N59" s="324"/>
      <c r="O59" s="324"/>
      <c r="P59" s="324"/>
      <c r="Q59" s="324"/>
      <c r="R59" s="324"/>
      <c r="S59" s="96"/>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c r="CN59" s="137"/>
      <c r="CO59" s="137"/>
      <c r="CP59" s="137"/>
      <c r="CQ59" s="137"/>
      <c r="CR59" s="137"/>
      <c r="CS59" s="137"/>
      <c r="CT59" s="137"/>
      <c r="CU59" s="137"/>
      <c r="CV59" s="137"/>
      <c r="CW59" s="137"/>
      <c r="CX59" s="137"/>
      <c r="CY59" s="137"/>
      <c r="CZ59" s="137"/>
      <c r="DA59" s="137"/>
      <c r="DB59" s="137"/>
      <c r="DC59" s="137"/>
      <c r="DD59" s="137"/>
      <c r="DE59" s="137"/>
      <c r="DF59" s="137"/>
      <c r="DG59" s="137"/>
      <c r="DH59" s="137"/>
      <c r="DI59" s="137"/>
      <c r="DJ59" s="137"/>
      <c r="DK59" s="137"/>
      <c r="DL59" s="137"/>
      <c r="DM59" s="137"/>
      <c r="DN59" s="137"/>
      <c r="DO59" s="137"/>
      <c r="DP59" s="137"/>
      <c r="DQ59" s="137"/>
      <c r="DR59" s="137"/>
      <c r="DS59" s="137"/>
      <c r="DT59" s="137"/>
      <c r="DU59" s="137"/>
      <c r="DV59" s="137"/>
      <c r="DW59" s="137"/>
      <c r="DX59" s="137"/>
      <c r="DY59" s="137"/>
      <c r="DZ59" s="137"/>
      <c r="EA59" s="137"/>
      <c r="EB59" s="137"/>
      <c r="EC59" s="137"/>
      <c r="ED59" s="137"/>
      <c r="EE59" s="137"/>
      <c r="EF59" s="137"/>
      <c r="EG59" s="137"/>
      <c r="EH59" s="137"/>
      <c r="EI59" s="137"/>
      <c r="EJ59" s="137"/>
      <c r="EK59" s="137"/>
      <c r="EL59" s="137"/>
      <c r="EM59" s="137"/>
      <c r="EN59" s="137"/>
      <c r="EO59" s="137"/>
      <c r="EP59" s="137"/>
      <c r="EQ59" s="137"/>
      <c r="ER59" s="137"/>
      <c r="ES59" s="137"/>
      <c r="ET59" s="137"/>
      <c r="EU59" s="137"/>
      <c r="EV59" s="137"/>
      <c r="EW59" s="137"/>
      <c r="EX59" s="137"/>
      <c r="EY59" s="137"/>
      <c r="EZ59" s="137"/>
      <c r="FA59" s="137"/>
      <c r="FB59" s="137"/>
      <c r="FC59" s="137"/>
      <c r="FD59" s="137"/>
      <c r="FE59" s="137"/>
      <c r="FF59" s="137"/>
      <c r="FG59" s="137"/>
      <c r="FH59" s="137"/>
      <c r="FI59" s="137"/>
      <c r="FJ59" s="137"/>
      <c r="FK59" s="137"/>
      <c r="FL59" s="137"/>
      <c r="FM59" s="137"/>
      <c r="FN59" s="137"/>
      <c r="FO59" s="137"/>
      <c r="FP59" s="137"/>
      <c r="FQ59" s="137"/>
      <c r="FR59" s="137"/>
      <c r="FS59" s="137"/>
      <c r="FT59" s="137"/>
      <c r="FU59" s="137"/>
      <c r="FV59" s="137"/>
      <c r="FW59" s="137"/>
      <c r="FX59" s="137"/>
      <c r="FY59" s="137"/>
      <c r="FZ59" s="137"/>
      <c r="GA59" s="137"/>
      <c r="GB59" s="137"/>
      <c r="GC59" s="137"/>
      <c r="GD59" s="137"/>
      <c r="GE59" s="137"/>
      <c r="GF59" s="137"/>
      <c r="GG59" s="137"/>
      <c r="GH59" s="137"/>
      <c r="GI59" s="137"/>
      <c r="GJ59" s="137"/>
      <c r="GK59" s="137"/>
      <c r="GL59" s="137"/>
      <c r="GM59" s="137"/>
      <c r="GN59" s="137"/>
      <c r="GO59" s="137"/>
      <c r="GP59" s="137"/>
      <c r="GQ59" s="137"/>
      <c r="GR59" s="137"/>
      <c r="GS59" s="137"/>
      <c r="GT59" s="137"/>
      <c r="GU59" s="137"/>
      <c r="GV59" s="137"/>
      <c r="GW59" s="137"/>
      <c r="GX59" s="137"/>
      <c r="GY59" s="137"/>
      <c r="GZ59" s="137"/>
      <c r="HA59" s="137"/>
      <c r="HB59" s="137"/>
      <c r="HC59" s="137"/>
      <c r="HD59" s="137"/>
      <c r="HE59" s="137"/>
      <c r="HF59" s="137"/>
      <c r="HG59" s="137"/>
      <c r="HH59" s="137"/>
      <c r="HI59" s="137"/>
      <c r="HJ59" s="137"/>
      <c r="HK59" s="137"/>
      <c r="HL59" s="137"/>
      <c r="HM59" s="137"/>
      <c r="HN59" s="137"/>
      <c r="HO59" s="137"/>
      <c r="HP59" s="137"/>
      <c r="HQ59" s="137"/>
      <c r="HR59" s="137"/>
      <c r="HS59" s="137"/>
      <c r="HT59" s="137"/>
      <c r="HU59" s="137"/>
      <c r="HV59" s="137"/>
      <c r="HW59" s="137"/>
      <c r="HX59" s="137"/>
      <c r="HY59" s="137"/>
      <c r="HZ59" s="137"/>
      <c r="IA59" s="137"/>
      <c r="IB59" s="137"/>
      <c r="IC59" s="137"/>
      <c r="ID59" s="137"/>
      <c r="IE59" s="137"/>
      <c r="IF59" s="137"/>
      <c r="IG59" s="137"/>
      <c r="IH59" s="137"/>
      <c r="II59" s="137"/>
      <c r="IJ59" s="137"/>
      <c r="IK59" s="137"/>
      <c r="IL59" s="137"/>
      <c r="IM59" s="137"/>
      <c r="IN59" s="137"/>
      <c r="IO59" s="137"/>
      <c r="IP59" s="137"/>
      <c r="IQ59" s="137"/>
    </row>
    <row r="60" spans="1:256" hidden="1" x14ac:dyDescent="0.2">
      <c r="O60" s="138" t="s">
        <v>41</v>
      </c>
      <c r="P60" s="138"/>
      <c r="Q60" s="138"/>
      <c r="R60" s="138"/>
      <c r="S60" s="139"/>
      <c r="W60" s="137"/>
      <c r="X60" s="137"/>
      <c r="Y60" s="137"/>
      <c r="Z60" s="13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7"/>
      <c r="CW60" s="137"/>
      <c r="CX60" s="137"/>
      <c r="CY60" s="137"/>
      <c r="CZ60" s="137"/>
      <c r="DA60" s="137"/>
      <c r="DB60" s="137"/>
      <c r="DC60" s="137"/>
      <c r="DD60" s="137"/>
      <c r="DE60" s="137"/>
      <c r="DF60" s="137"/>
      <c r="DG60" s="137"/>
      <c r="DH60" s="137"/>
      <c r="DI60" s="137"/>
      <c r="DJ60" s="137"/>
      <c r="DK60" s="137"/>
      <c r="DL60" s="137"/>
      <c r="DM60" s="137"/>
      <c r="DN60" s="137"/>
      <c r="DO60" s="137"/>
      <c r="DP60" s="137"/>
      <c r="DQ60" s="137"/>
      <c r="DR60" s="137"/>
      <c r="DS60" s="137"/>
      <c r="DT60" s="137"/>
      <c r="DU60" s="137"/>
      <c r="DV60" s="137"/>
      <c r="DW60" s="137"/>
      <c r="DX60" s="137"/>
      <c r="DY60" s="137"/>
      <c r="DZ60" s="137"/>
      <c r="EA60" s="137"/>
      <c r="EB60" s="137"/>
      <c r="EC60" s="137"/>
      <c r="ED60" s="137"/>
      <c r="EE60" s="137"/>
      <c r="EF60" s="137"/>
      <c r="EG60" s="137"/>
      <c r="EH60" s="137"/>
      <c r="EI60" s="137"/>
      <c r="EJ60" s="137"/>
      <c r="EK60" s="137"/>
      <c r="EL60" s="137"/>
      <c r="EM60" s="137"/>
      <c r="EN60" s="137"/>
      <c r="EO60" s="137"/>
      <c r="EP60" s="137"/>
      <c r="EQ60" s="137"/>
      <c r="ER60" s="137"/>
      <c r="ES60" s="137"/>
      <c r="ET60" s="137"/>
      <c r="EU60" s="137"/>
      <c r="EV60" s="137"/>
      <c r="EW60" s="137"/>
      <c r="EX60" s="137"/>
      <c r="EY60" s="137"/>
      <c r="EZ60" s="137"/>
      <c r="FA60" s="137"/>
      <c r="FB60" s="137"/>
      <c r="FC60" s="137"/>
      <c r="FD60" s="137"/>
      <c r="FE60" s="137"/>
      <c r="FF60" s="137"/>
      <c r="FG60" s="137"/>
      <c r="FH60" s="137"/>
      <c r="FI60" s="137"/>
      <c r="FJ60" s="137"/>
      <c r="FK60" s="137"/>
      <c r="FL60" s="137"/>
      <c r="FM60" s="137"/>
      <c r="FN60" s="137"/>
      <c r="FO60" s="137"/>
      <c r="FP60" s="137"/>
      <c r="FQ60" s="137"/>
      <c r="FR60" s="137"/>
      <c r="FS60" s="137"/>
      <c r="FT60" s="137"/>
      <c r="FU60" s="137"/>
      <c r="FV60" s="137"/>
      <c r="FW60" s="137"/>
      <c r="FX60" s="137"/>
      <c r="FY60" s="137"/>
      <c r="FZ60" s="137"/>
      <c r="GA60" s="137"/>
      <c r="GB60" s="137"/>
      <c r="GC60" s="137"/>
      <c r="GD60" s="137"/>
      <c r="GE60" s="137"/>
      <c r="GF60" s="137"/>
      <c r="GG60" s="137"/>
      <c r="GH60" s="137"/>
      <c r="GI60" s="137"/>
      <c r="GJ60" s="137"/>
      <c r="GK60" s="137"/>
      <c r="GL60" s="137"/>
      <c r="GM60" s="137"/>
      <c r="GN60" s="137"/>
      <c r="GO60" s="137"/>
      <c r="GP60" s="137"/>
      <c r="GQ60" s="137"/>
      <c r="GR60" s="137"/>
      <c r="GS60" s="137"/>
      <c r="GT60" s="137"/>
      <c r="GU60" s="137"/>
      <c r="GV60" s="137"/>
      <c r="GW60" s="137"/>
      <c r="GX60" s="137"/>
      <c r="GY60" s="137"/>
      <c r="GZ60" s="137"/>
      <c r="HA60" s="137"/>
      <c r="HB60" s="137"/>
      <c r="HC60" s="137"/>
      <c r="HD60" s="137"/>
      <c r="HE60" s="137"/>
      <c r="HF60" s="137"/>
      <c r="HG60" s="137"/>
      <c r="HH60" s="137"/>
      <c r="HI60" s="137"/>
      <c r="HJ60" s="137"/>
      <c r="HK60" s="137"/>
      <c r="HL60" s="137"/>
      <c r="HM60" s="137"/>
      <c r="HN60" s="137"/>
      <c r="HO60" s="137"/>
      <c r="HP60" s="137"/>
      <c r="HQ60" s="137"/>
      <c r="HR60" s="137"/>
      <c r="HS60" s="137"/>
      <c r="HT60" s="137"/>
      <c r="HU60" s="137"/>
      <c r="HV60" s="137"/>
      <c r="HW60" s="137"/>
      <c r="HX60" s="137"/>
      <c r="HY60" s="137"/>
      <c r="HZ60" s="137"/>
      <c r="IA60" s="137"/>
      <c r="IB60" s="137"/>
      <c r="IC60" s="137"/>
      <c r="ID60" s="137"/>
      <c r="IE60" s="137"/>
      <c r="IF60" s="137"/>
      <c r="IG60" s="137"/>
      <c r="IH60" s="137"/>
      <c r="II60" s="137"/>
      <c r="IJ60" s="137"/>
      <c r="IK60" s="137"/>
      <c r="IL60" s="137"/>
      <c r="IM60" s="137"/>
      <c r="IN60" s="137"/>
      <c r="IO60" s="137"/>
      <c r="IP60" s="137"/>
      <c r="IQ60" s="137"/>
      <c r="IR60" s="137"/>
      <c r="IS60" s="137"/>
      <c r="IT60" s="137"/>
      <c r="IU60" s="137"/>
      <c r="IV60" s="137"/>
    </row>
  </sheetData>
  <sheetProtection algorithmName="SHA-512" hashValue="Q4d5xm+sHxhz9AzZ9Er71dLvoyolLtfbbwXc+btoE8/7gFLb6QRvk84heFhNyzlveqhE3LQ63B+hOZwiF9pIxQ==" saltValue="XKB7suZYFWYuUEFAwmNL7w==" spinCount="100000" sheet="1" selectLockedCells="1"/>
  <customSheetViews>
    <customSheetView guid="{79D53B4D-FE61-4A92-8A3B-50FD9A67B1F2}" scale="115" showGridLines="0" showRowCol="0" outlineSymbols="0" printArea="1" showRuler="0">
      <selection activeCell="F21" sqref="F21"/>
      <pageMargins left="0.31496062992125984" right="0.19685039370078741" top="0.19685039370078741" bottom="0.27559055118110237" header="0.19685039370078741" footer="0.27559055118110237"/>
      <pageSetup paperSize="9" scale="95" orientation="landscape" r:id="rId1"/>
      <headerFooter alignWithMargins="0"/>
    </customSheetView>
  </customSheetViews>
  <mergeCells count="119">
    <mergeCell ref="R1:R58"/>
    <mergeCell ref="A59:R59"/>
    <mergeCell ref="O55:Q58"/>
    <mergeCell ref="O5:O7"/>
    <mergeCell ref="N1:N58"/>
    <mergeCell ref="B57:H58"/>
    <mergeCell ref="I57:M57"/>
    <mergeCell ref="I58:M58"/>
    <mergeCell ref="I53:J53"/>
    <mergeCell ref="I52:J52"/>
    <mergeCell ref="I50:J50"/>
    <mergeCell ref="I48:J48"/>
    <mergeCell ref="I49:J49"/>
    <mergeCell ref="I41:J41"/>
    <mergeCell ref="I51:J51"/>
    <mergeCell ref="I47:J47"/>
    <mergeCell ref="J56:M56"/>
    <mergeCell ref="I42:J42"/>
    <mergeCell ref="C55:J55"/>
    <mergeCell ref="I43:J43"/>
    <mergeCell ref="C56:H56"/>
    <mergeCell ref="I45:J45"/>
    <mergeCell ref="I46:J46"/>
    <mergeCell ref="I54:J54"/>
    <mergeCell ref="D40:E40"/>
    <mergeCell ref="I44:J44"/>
    <mergeCell ref="B30:H30"/>
    <mergeCell ref="B31:M31"/>
    <mergeCell ref="I20:J20"/>
    <mergeCell ref="I21:J21"/>
    <mergeCell ref="I22:J22"/>
    <mergeCell ref="I23:J23"/>
    <mergeCell ref="I30:M30"/>
    <mergeCell ref="C27:H27"/>
    <mergeCell ref="I27:J27"/>
    <mergeCell ref="I25:J25"/>
    <mergeCell ref="I29:M29"/>
    <mergeCell ref="I19:J19"/>
    <mergeCell ref="I24:J24"/>
    <mergeCell ref="A31:A58"/>
    <mergeCell ref="B32:M32"/>
    <mergeCell ref="B33:H33"/>
    <mergeCell ref="B34:M34"/>
    <mergeCell ref="B35:D35"/>
    <mergeCell ref="E36:G36"/>
    <mergeCell ref="H36:M36"/>
    <mergeCell ref="I35:J35"/>
    <mergeCell ref="K35:L35"/>
    <mergeCell ref="J33:M33"/>
    <mergeCell ref="H37:M37"/>
    <mergeCell ref="G35:H35"/>
    <mergeCell ref="K40:L40"/>
    <mergeCell ref="E35:F35"/>
    <mergeCell ref="K39:M39"/>
    <mergeCell ref="K38:M38"/>
    <mergeCell ref="F40:J40"/>
    <mergeCell ref="F38:J38"/>
    <mergeCell ref="E37:G37"/>
    <mergeCell ref="D39:E39"/>
    <mergeCell ref="D38:E38"/>
    <mergeCell ref="F39:J39"/>
    <mergeCell ref="P7:Q7"/>
    <mergeCell ref="P8:Q8"/>
    <mergeCell ref="P10:Q10"/>
    <mergeCell ref="A27:A29"/>
    <mergeCell ref="C28:H28"/>
    <mergeCell ref="B29:H29"/>
    <mergeCell ref="D13:E13"/>
    <mergeCell ref="D14:E14"/>
    <mergeCell ref="D15:E15"/>
    <mergeCell ref="F15:J15"/>
    <mergeCell ref="J28:M28"/>
    <mergeCell ref="I18:J18"/>
    <mergeCell ref="A1:A26"/>
    <mergeCell ref="I17:J17"/>
    <mergeCell ref="E8:F8"/>
    <mergeCell ref="J6:M6"/>
    <mergeCell ref="B1:M1"/>
    <mergeCell ref="K8:L8"/>
    <mergeCell ref="B7:D8"/>
    <mergeCell ref="B10:D11"/>
    <mergeCell ref="H12:M12"/>
    <mergeCell ref="B2:D5"/>
    <mergeCell ref="I3:M3"/>
    <mergeCell ref="I26:J26"/>
    <mergeCell ref="O1:Q1"/>
    <mergeCell ref="O2:Q2"/>
    <mergeCell ref="O3:O4"/>
    <mergeCell ref="Q4:Q5"/>
    <mergeCell ref="I16:J16"/>
    <mergeCell ref="F14:J14"/>
    <mergeCell ref="E9:G9"/>
    <mergeCell ref="H9:M9"/>
    <mergeCell ref="E11:G11"/>
    <mergeCell ref="H11:M11"/>
    <mergeCell ref="H10:M10"/>
    <mergeCell ref="I4:M4"/>
    <mergeCell ref="I5:M5"/>
    <mergeCell ref="I2:M2"/>
    <mergeCell ref="G8:H8"/>
    <mergeCell ref="I8:J8"/>
    <mergeCell ref="P14:Q14"/>
    <mergeCell ref="P15:Q15"/>
    <mergeCell ref="K14:M14"/>
    <mergeCell ref="K15:L15"/>
    <mergeCell ref="E12:G12"/>
    <mergeCell ref="F13:J13"/>
    <mergeCell ref="K13:M13"/>
    <mergeCell ref="P3:Q3"/>
    <mergeCell ref="P39:Q39"/>
    <mergeCell ref="P40:Q40"/>
    <mergeCell ref="P41:Q41"/>
    <mergeCell ref="O27:Q27"/>
    <mergeCell ref="O38:Q38"/>
    <mergeCell ref="P9:Q9"/>
    <mergeCell ref="P11:Q11"/>
    <mergeCell ref="P13:Q13"/>
    <mergeCell ref="O12:Q12"/>
    <mergeCell ref="O28:Q36"/>
  </mergeCells>
  <phoneticPr fontId="0" type="noConversion"/>
  <conditionalFormatting sqref="L16:L26 L42:L54">
    <cfRule type="expression" dxfId="1" priority="14" stopIfTrue="1">
      <formula>$L16="Name Aufsteller!"</formula>
    </cfRule>
  </conditionalFormatting>
  <conditionalFormatting sqref="Y14 W16:Y16 AB18:AB26 U28 W28 Y28:Z28 Y29 I56">
    <cfRule type="expression" dxfId="0" priority="10" stopIfTrue="1">
      <formula>$C$28=""</formula>
    </cfRule>
  </conditionalFormatting>
  <pageMargins left="0.31496062992125984" right="0.19685039370078741" top="0.19685039370078741" bottom="0.27559055118110237" header="0.19685039370078741" footer="0.27559055118110237"/>
  <pageSetup paperSize="9" scale="95"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3">
    <pageSetUpPr autoPageBreaks="0"/>
  </sheetPr>
  <dimension ref="A1:T49"/>
  <sheetViews>
    <sheetView showRowColHeaders="0" showOutlineSymbols="0" zoomScaleNormal="100" workbookViewId="0">
      <selection activeCell="P3" sqref="P3:S4"/>
    </sheetView>
  </sheetViews>
  <sheetFormatPr baseColWidth="10" defaultColWidth="0" defaultRowHeight="12.75" zeroHeight="1" x14ac:dyDescent="0.2"/>
  <cols>
    <col min="1" max="1" width="5.42578125" style="1" customWidth="1"/>
    <col min="2" max="2" width="4.28515625" style="3" customWidth="1"/>
    <col min="3" max="3" width="8.140625" style="3" customWidth="1"/>
    <col min="4" max="4" width="16" style="3" customWidth="1"/>
    <col min="5" max="5" width="22.140625" style="3" customWidth="1"/>
    <col min="6" max="7" width="10.42578125" style="3" customWidth="1"/>
    <col min="8" max="8" width="16.5703125" style="3" customWidth="1"/>
    <col min="9" max="9" width="24.140625" style="3" customWidth="1"/>
    <col min="10" max="10" width="5.42578125" style="3" customWidth="1"/>
    <col min="11" max="11" width="6.140625" style="3" customWidth="1"/>
    <col min="12" max="14" width="4.7109375" style="3" customWidth="1"/>
    <col min="15" max="15" width="8.85546875" style="3" customWidth="1"/>
    <col min="16" max="16" width="11.42578125" style="3" customWidth="1"/>
    <col min="17" max="19" width="11.42578125" style="1" customWidth="1"/>
    <col min="20" max="20" width="5.42578125" style="1" customWidth="1"/>
    <col min="21" max="16384" width="11.42578125" style="1" hidden="1"/>
  </cols>
  <sheetData>
    <row r="1" spans="1:20" s="3" customFormat="1" ht="22.5" customHeight="1" x14ac:dyDescent="0.2">
      <c r="A1" s="341"/>
      <c r="B1" s="1" t="s">
        <v>10</v>
      </c>
      <c r="C1" s="1"/>
      <c r="D1" s="2"/>
      <c r="E1" s="1"/>
      <c r="F1" s="334"/>
      <c r="G1" s="334"/>
      <c r="H1" s="334"/>
      <c r="I1" s="342" t="str">
        <f>IF('ZusStell alle AufstOrte'!B31="","Seite 2 VStr.Erkl. Zus.Stell. "&amp;IF('ZusStell alle AufstOrte'!H9="",'ZusStell alle AufstOrte'!E9,'ZusStell alle AufstOrte'!H9),"Seite 3 VStr.Erkl. Zus.Stell. "&amp;IF('ZusStell alle AufstOrte'!H9="",'ZusStell alle AufstOrte'!E9,'ZusStell alle AufstOrte'!H9))</f>
        <v xml:space="preserve">Seite 2 VStr.Erkl. Zus.Stell. </v>
      </c>
      <c r="J1" s="342"/>
      <c r="K1" s="342"/>
      <c r="L1" s="342"/>
      <c r="M1" s="342"/>
      <c r="N1" s="342"/>
      <c r="O1" s="342"/>
      <c r="P1" s="1"/>
      <c r="Q1" s="1"/>
      <c r="R1" s="1"/>
      <c r="S1" s="1"/>
      <c r="T1" s="15"/>
    </row>
    <row r="2" spans="1:20" s="3" customFormat="1" ht="32.25" customHeight="1" x14ac:dyDescent="0.2">
      <c r="A2" s="341"/>
      <c r="B2" s="335" t="s">
        <v>39</v>
      </c>
      <c r="C2" s="335"/>
      <c r="D2" s="335"/>
      <c r="E2" s="4" t="str">
        <f>IF('ZusStell alle AufstOrte'!G8&gt;0,'ZusStell alle AufstOrte'!G8,"")</f>
        <v/>
      </c>
      <c r="F2" s="5" t="s">
        <v>44</v>
      </c>
      <c r="G2" s="4" t="str">
        <f>IF('ZusStell alle AufstOrte'!K8&gt;0,'ZusStell alle AufstOrte'!K8,"")</f>
        <v/>
      </c>
      <c r="H2" s="6" t="s">
        <v>3</v>
      </c>
      <c r="I2" s="353" t="str">
        <f>IF('ZusStell alle AufstOrte'!J6&gt;0,'ZusStell alle AufstOrte'!J6,"")</f>
        <v/>
      </c>
      <c r="J2" s="354"/>
      <c r="K2" s="355"/>
      <c r="L2" s="347" t="str">
        <f>IF(P3&gt;0,P3,"")</f>
        <v/>
      </c>
      <c r="M2" s="347" t="str">
        <f>IF(P6&gt;0,P6,"")</f>
        <v/>
      </c>
      <c r="N2" s="347" t="str">
        <f>IF(P8&gt;0,P8,"")</f>
        <v/>
      </c>
      <c r="O2" s="352" t="str">
        <f>IF(P12&gt;0,P12,"")</f>
        <v/>
      </c>
      <c r="P2" s="351" t="s">
        <v>58</v>
      </c>
      <c r="Q2" s="351"/>
      <c r="R2" s="351"/>
      <c r="S2" s="351"/>
      <c r="T2" s="15"/>
    </row>
    <row r="3" spans="1:20" s="3" customFormat="1" ht="6.75" customHeight="1" x14ac:dyDescent="0.2">
      <c r="A3" s="341"/>
      <c r="B3" s="336" t="s">
        <v>45</v>
      </c>
      <c r="C3" s="336"/>
      <c r="D3" s="336"/>
      <c r="E3" s="336"/>
      <c r="F3" s="336"/>
      <c r="G3" s="336"/>
      <c r="H3" s="336"/>
      <c r="I3" s="336"/>
      <c r="J3" s="336"/>
      <c r="K3" s="355"/>
      <c r="L3" s="347"/>
      <c r="M3" s="347"/>
      <c r="N3" s="347"/>
      <c r="O3" s="352"/>
      <c r="P3" s="343"/>
      <c r="Q3" s="343"/>
      <c r="R3" s="343"/>
      <c r="S3" s="343"/>
      <c r="T3" s="15"/>
    </row>
    <row r="4" spans="1:20" s="3" customFormat="1" ht="12.75" customHeight="1" x14ac:dyDescent="0.2">
      <c r="A4" s="341"/>
      <c r="B4" s="336"/>
      <c r="C4" s="336"/>
      <c r="D4" s="336"/>
      <c r="E4" s="336"/>
      <c r="F4" s="336"/>
      <c r="G4" s="336"/>
      <c r="H4" s="336"/>
      <c r="I4" s="336"/>
      <c r="J4" s="336"/>
      <c r="K4" s="355"/>
      <c r="L4" s="347"/>
      <c r="M4" s="347"/>
      <c r="N4" s="347"/>
      <c r="O4" s="352"/>
      <c r="P4" s="344"/>
      <c r="Q4" s="344"/>
      <c r="R4" s="344"/>
      <c r="S4" s="344"/>
      <c r="T4" s="15"/>
    </row>
    <row r="5" spans="1:20" s="3" customFormat="1" ht="12.75" customHeight="1" x14ac:dyDescent="0.2">
      <c r="A5" s="341"/>
      <c r="B5" s="336" t="s">
        <v>46</v>
      </c>
      <c r="C5" s="336"/>
      <c r="D5" s="336"/>
      <c r="E5" s="336"/>
      <c r="F5" s="336"/>
      <c r="G5" s="336"/>
      <c r="H5" s="336"/>
      <c r="I5" s="336"/>
      <c r="J5" s="336"/>
      <c r="K5" s="355"/>
      <c r="L5" s="347"/>
      <c r="M5" s="347"/>
      <c r="N5" s="347"/>
      <c r="O5" s="352"/>
      <c r="P5" s="345" t="s">
        <v>5</v>
      </c>
      <c r="Q5" s="345"/>
      <c r="R5" s="345"/>
      <c r="S5" s="345"/>
      <c r="T5" s="15"/>
    </row>
    <row r="6" spans="1:20" s="3" customFormat="1" ht="12.75" customHeight="1" x14ac:dyDescent="0.2">
      <c r="A6" s="341"/>
      <c r="B6" s="340"/>
      <c r="C6" s="340"/>
      <c r="D6" s="340"/>
      <c r="E6" s="340"/>
      <c r="F6" s="340"/>
      <c r="G6" s="340"/>
      <c r="H6" s="340"/>
      <c r="I6" s="340"/>
      <c r="J6" s="340"/>
      <c r="K6" s="355"/>
      <c r="L6" s="347"/>
      <c r="M6" s="347"/>
      <c r="N6" s="347"/>
      <c r="O6" s="352"/>
      <c r="P6" s="344"/>
      <c r="Q6" s="344"/>
      <c r="R6" s="344"/>
      <c r="S6" s="344"/>
      <c r="T6" s="15"/>
    </row>
    <row r="7" spans="1:20" s="3" customFormat="1" ht="15.75" x14ac:dyDescent="0.25">
      <c r="A7" s="341"/>
      <c r="B7" s="7"/>
      <c r="C7" s="346"/>
      <c r="D7" s="346"/>
      <c r="E7" s="346"/>
      <c r="F7" s="346"/>
      <c r="G7" s="346"/>
      <c r="H7" s="346"/>
      <c r="I7" s="346"/>
      <c r="J7" s="346"/>
      <c r="K7" s="355"/>
      <c r="L7" s="347"/>
      <c r="M7" s="347"/>
      <c r="N7" s="347"/>
      <c r="O7" s="352"/>
      <c r="P7" s="345" t="s">
        <v>6</v>
      </c>
      <c r="Q7" s="345"/>
      <c r="R7" s="345"/>
      <c r="S7" s="345"/>
      <c r="T7" s="15"/>
    </row>
    <row r="8" spans="1:20" s="3" customFormat="1" ht="15.75" x14ac:dyDescent="0.25">
      <c r="A8" s="341"/>
      <c r="B8" s="337"/>
      <c r="C8" s="338"/>
      <c r="D8" s="348" t="str">
        <f>IF(AND('ZusStell alle AufstOrte'!J6="",'ZusStell alle AufstOrte'!O9&gt;0),"Buchungszeichen fehlt auf Seite 1 der Zusammenstellung!","")</f>
        <v/>
      </c>
      <c r="E8" s="348"/>
      <c r="F8" s="348"/>
      <c r="G8" s="340"/>
      <c r="H8" s="340"/>
      <c r="I8" s="340"/>
      <c r="J8" s="340"/>
      <c r="K8" s="355"/>
      <c r="L8" s="347"/>
      <c r="M8" s="347"/>
      <c r="N8" s="347"/>
      <c r="O8" s="352"/>
      <c r="P8" s="344"/>
      <c r="Q8" s="344"/>
      <c r="R8" s="344"/>
      <c r="S8" s="344"/>
      <c r="T8" s="15"/>
    </row>
    <row r="9" spans="1:20" s="8" customFormat="1" ht="11.25" customHeight="1" x14ac:dyDescent="0.2">
      <c r="A9" s="341"/>
      <c r="B9" s="339" t="s">
        <v>47</v>
      </c>
      <c r="C9" s="339"/>
      <c r="D9" s="339"/>
      <c r="E9" s="339"/>
      <c r="F9" s="339"/>
      <c r="G9" s="339"/>
      <c r="H9" s="339"/>
      <c r="I9" s="339"/>
      <c r="J9" s="339"/>
      <c r="K9" s="355"/>
      <c r="L9" s="347"/>
      <c r="M9" s="347"/>
      <c r="N9" s="347"/>
      <c r="O9" s="352"/>
      <c r="P9" s="345" t="s">
        <v>7</v>
      </c>
      <c r="Q9" s="345"/>
      <c r="R9" s="345"/>
      <c r="S9" s="345"/>
      <c r="T9" s="15"/>
    </row>
    <row r="10" spans="1:20" s="3" customFormat="1" ht="6" customHeight="1" x14ac:dyDescent="0.2">
      <c r="A10" s="341"/>
      <c r="B10" s="339"/>
      <c r="C10" s="339"/>
      <c r="D10" s="339"/>
      <c r="E10" s="339"/>
      <c r="F10" s="339"/>
      <c r="G10" s="339"/>
      <c r="H10" s="339"/>
      <c r="I10" s="339"/>
      <c r="J10" s="339"/>
      <c r="K10" s="355"/>
      <c r="L10" s="347"/>
      <c r="M10" s="347"/>
      <c r="N10" s="347"/>
      <c r="O10" s="352"/>
      <c r="P10" s="339"/>
      <c r="Q10" s="339"/>
      <c r="R10" s="339"/>
      <c r="S10" s="339"/>
      <c r="T10" s="15"/>
    </row>
    <row r="11" spans="1:20" s="3" customFormat="1" x14ac:dyDescent="0.2">
      <c r="A11" s="341"/>
      <c r="B11" s="333" t="s">
        <v>48</v>
      </c>
      <c r="C11" s="333"/>
      <c r="D11" s="333"/>
      <c r="E11" s="333"/>
      <c r="F11" s="333"/>
      <c r="G11" s="333"/>
      <c r="H11" s="333"/>
      <c r="I11" s="333"/>
      <c r="J11" s="333"/>
      <c r="K11" s="355"/>
      <c r="L11" s="347"/>
      <c r="M11" s="347"/>
      <c r="N11" s="347"/>
      <c r="O11" s="352"/>
      <c r="P11" s="339"/>
      <c r="Q11" s="339"/>
      <c r="R11" s="339"/>
      <c r="S11" s="339"/>
      <c r="T11" s="15"/>
    </row>
    <row r="12" spans="1:20" s="3" customFormat="1" x14ac:dyDescent="0.2">
      <c r="A12" s="341"/>
      <c r="B12" s="333"/>
      <c r="C12" s="333"/>
      <c r="D12" s="333"/>
      <c r="E12" s="333"/>
      <c r="F12" s="333"/>
      <c r="G12" s="333"/>
      <c r="H12" s="333"/>
      <c r="I12" s="333"/>
      <c r="J12" s="333"/>
      <c r="K12" s="355"/>
      <c r="L12" s="347"/>
      <c r="M12" s="347"/>
      <c r="N12" s="347"/>
      <c r="O12" s="352"/>
      <c r="P12" s="344"/>
      <c r="Q12" s="344"/>
      <c r="R12" s="344"/>
      <c r="S12" s="344"/>
      <c r="T12" s="15"/>
    </row>
    <row r="13" spans="1:20" s="3" customFormat="1" x14ac:dyDescent="0.2">
      <c r="A13" s="341"/>
      <c r="B13" s="333" t="s">
        <v>137</v>
      </c>
      <c r="C13" s="333"/>
      <c r="D13" s="333"/>
      <c r="E13" s="333"/>
      <c r="F13" s="333"/>
      <c r="G13" s="333"/>
      <c r="H13" s="333"/>
      <c r="I13" s="333"/>
      <c r="J13" s="333"/>
      <c r="K13" s="355"/>
      <c r="L13" s="347"/>
      <c r="M13" s="347"/>
      <c r="N13" s="347"/>
      <c r="O13" s="352"/>
      <c r="P13" s="16" t="s">
        <v>94</v>
      </c>
      <c r="Q13" s="16"/>
      <c r="R13" s="16"/>
      <c r="S13" s="16"/>
      <c r="T13" s="15"/>
    </row>
    <row r="14" spans="1:20" s="3" customFormat="1" x14ac:dyDescent="0.2">
      <c r="A14" s="341"/>
      <c r="B14" s="333" t="s">
        <v>49</v>
      </c>
      <c r="C14" s="333"/>
      <c r="D14" s="333"/>
      <c r="E14" s="333"/>
      <c r="F14" s="333"/>
      <c r="G14" s="333"/>
      <c r="H14" s="333"/>
      <c r="I14" s="333"/>
      <c r="J14" s="333"/>
      <c r="K14" s="355"/>
      <c r="L14" s="347"/>
      <c r="M14" s="347"/>
      <c r="N14" s="347"/>
      <c r="O14" s="352"/>
      <c r="P14" s="17"/>
      <c r="Q14" s="17"/>
      <c r="R14" s="17"/>
      <c r="S14" s="17"/>
      <c r="T14" s="15"/>
    </row>
    <row r="15" spans="1:20" s="3" customFormat="1" ht="18" customHeight="1" x14ac:dyDescent="0.2">
      <c r="A15" s="341"/>
      <c r="B15" s="333" t="s">
        <v>138</v>
      </c>
      <c r="C15" s="333"/>
      <c r="D15" s="333"/>
      <c r="E15" s="333"/>
      <c r="F15" s="333"/>
      <c r="G15" s="333"/>
      <c r="H15" s="333"/>
      <c r="I15" s="333"/>
      <c r="J15" s="333"/>
      <c r="K15" s="355"/>
      <c r="L15" s="347"/>
      <c r="M15" s="347"/>
      <c r="N15" s="347"/>
      <c r="O15" s="352"/>
      <c r="P15" s="17"/>
      <c r="Q15" s="17"/>
      <c r="R15" s="17"/>
      <c r="S15" s="17"/>
      <c r="T15" s="15"/>
    </row>
    <row r="16" spans="1:20" s="3" customFormat="1" x14ac:dyDescent="0.2">
      <c r="A16" s="341"/>
      <c r="B16" s="332" t="s">
        <v>139</v>
      </c>
      <c r="C16" s="332"/>
      <c r="D16" s="332"/>
      <c r="E16" s="332"/>
      <c r="F16" s="332"/>
      <c r="G16" s="332"/>
      <c r="H16" s="332"/>
      <c r="I16" s="332"/>
      <c r="J16" s="332"/>
      <c r="K16" s="355"/>
      <c r="L16" s="347"/>
      <c r="M16" s="347"/>
      <c r="N16" s="347"/>
      <c r="O16" s="352"/>
      <c r="P16" s="17"/>
      <c r="Q16" s="17"/>
      <c r="R16" s="17"/>
      <c r="S16" s="17"/>
      <c r="T16" s="15"/>
    </row>
    <row r="17" spans="1:20" ht="12.75" customHeight="1" x14ac:dyDescent="0.2">
      <c r="A17" s="341"/>
      <c r="B17" s="332"/>
      <c r="C17" s="332"/>
      <c r="D17" s="332"/>
      <c r="E17" s="332"/>
      <c r="F17" s="332"/>
      <c r="G17" s="332"/>
      <c r="H17" s="332"/>
      <c r="I17" s="332"/>
      <c r="J17" s="332"/>
      <c r="K17" s="355"/>
      <c r="L17" s="347"/>
      <c r="M17" s="347"/>
      <c r="N17" s="347"/>
      <c r="O17" s="352"/>
      <c r="P17" s="17"/>
      <c r="Q17" s="17"/>
      <c r="R17" s="17"/>
      <c r="S17" s="17"/>
      <c r="T17" s="15"/>
    </row>
    <row r="18" spans="1:20" ht="18.75" customHeight="1" x14ac:dyDescent="0.2">
      <c r="A18" s="341"/>
      <c r="B18" s="349" t="s">
        <v>50</v>
      </c>
      <c r="C18" s="349"/>
      <c r="D18" s="349"/>
      <c r="E18" s="349"/>
      <c r="F18" s="349"/>
      <c r="G18" s="349"/>
      <c r="H18" s="349"/>
      <c r="I18" s="349"/>
      <c r="J18" s="9"/>
      <c r="K18" s="355"/>
      <c r="L18" s="347"/>
      <c r="M18" s="347"/>
      <c r="N18" s="347"/>
      <c r="O18" s="352"/>
      <c r="P18" s="17"/>
      <c r="Q18" s="17"/>
      <c r="R18" s="17"/>
      <c r="S18" s="17"/>
      <c r="T18" s="15"/>
    </row>
    <row r="19" spans="1:20" x14ac:dyDescent="0.2">
      <c r="A19" s="341"/>
      <c r="B19" s="333" t="s">
        <v>51</v>
      </c>
      <c r="C19" s="333"/>
      <c r="D19" s="333"/>
      <c r="E19" s="333"/>
      <c r="F19" s="333"/>
      <c r="G19" s="333"/>
      <c r="H19" s="333"/>
      <c r="I19" s="333"/>
      <c r="J19" s="333"/>
      <c r="K19" s="355"/>
      <c r="L19" s="347"/>
      <c r="M19" s="347"/>
      <c r="N19" s="347"/>
      <c r="O19" s="352"/>
      <c r="P19" s="17"/>
      <c r="Q19" s="17"/>
      <c r="R19" s="17"/>
      <c r="S19" s="17"/>
      <c r="T19" s="15"/>
    </row>
    <row r="20" spans="1:20" ht="15" x14ac:dyDescent="0.2">
      <c r="A20" s="341"/>
      <c r="B20" s="1" t="s">
        <v>52</v>
      </c>
      <c r="C20" s="1"/>
      <c r="D20" s="10"/>
      <c r="F20" s="11"/>
      <c r="J20" s="12"/>
      <c r="K20" s="355"/>
      <c r="L20" s="347"/>
      <c r="M20" s="347"/>
      <c r="N20" s="347"/>
      <c r="O20" s="352"/>
      <c r="P20" s="17"/>
      <c r="Q20" s="17"/>
      <c r="R20" s="17"/>
      <c r="S20" s="17"/>
      <c r="T20" s="15"/>
    </row>
    <row r="21" spans="1:20" ht="8.1" customHeight="1" x14ac:dyDescent="0.2">
      <c r="A21" s="341"/>
      <c r="B21" s="333" t="s">
        <v>53</v>
      </c>
      <c r="C21" s="333"/>
      <c r="D21" s="333"/>
      <c r="E21" s="333"/>
      <c r="F21" s="333"/>
      <c r="G21" s="333"/>
      <c r="H21" s="333"/>
      <c r="I21" s="333"/>
      <c r="J21" s="333"/>
      <c r="K21" s="333"/>
      <c r="L21" s="333"/>
      <c r="M21" s="333"/>
      <c r="N21" s="333"/>
      <c r="O21" s="333"/>
      <c r="P21" s="17"/>
      <c r="Q21" s="17"/>
      <c r="R21" s="17"/>
      <c r="S21" s="17"/>
      <c r="T21" s="15"/>
    </row>
    <row r="22" spans="1:20" ht="12.75" customHeight="1" x14ac:dyDescent="0.2">
      <c r="A22" s="341"/>
      <c r="B22" s="333"/>
      <c r="C22" s="333"/>
      <c r="D22" s="333"/>
      <c r="E22" s="333"/>
      <c r="F22" s="333"/>
      <c r="G22" s="333"/>
      <c r="H22" s="333"/>
      <c r="I22" s="333"/>
      <c r="J22" s="333"/>
      <c r="K22" s="333"/>
      <c r="L22" s="333"/>
      <c r="M22" s="333"/>
      <c r="N22" s="333"/>
      <c r="O22" s="333"/>
      <c r="P22" s="17"/>
      <c r="Q22" s="17"/>
      <c r="R22" s="17"/>
      <c r="S22" s="17"/>
      <c r="T22" s="15"/>
    </row>
    <row r="23" spans="1:20" ht="12.75" customHeight="1" x14ac:dyDescent="0.2">
      <c r="A23" s="341"/>
      <c r="B23" s="331"/>
      <c r="C23" s="333" t="s">
        <v>80</v>
      </c>
      <c r="D23" s="333"/>
      <c r="E23" s="333"/>
      <c r="F23" s="333"/>
      <c r="G23" s="333"/>
      <c r="H23" s="333"/>
      <c r="I23" s="333"/>
      <c r="J23" s="333"/>
      <c r="K23" s="333"/>
      <c r="L23" s="333"/>
      <c r="M23" s="333"/>
      <c r="N23" s="333"/>
      <c r="O23" s="333"/>
      <c r="P23" s="17"/>
      <c r="Q23" s="17"/>
      <c r="R23" s="17"/>
      <c r="S23" s="17"/>
      <c r="T23" s="15"/>
    </row>
    <row r="24" spans="1:20" ht="12.75" customHeight="1" x14ac:dyDescent="0.2">
      <c r="A24" s="341"/>
      <c r="B24" s="331"/>
      <c r="C24" s="332" t="s">
        <v>75</v>
      </c>
      <c r="D24" s="332"/>
      <c r="E24" s="332"/>
      <c r="F24" s="332"/>
      <c r="G24" s="332"/>
      <c r="H24" s="332"/>
      <c r="I24" s="332"/>
      <c r="J24" s="332"/>
      <c r="K24" s="332"/>
      <c r="L24" s="332"/>
      <c r="M24" s="332"/>
      <c r="N24" s="332"/>
      <c r="O24" s="332"/>
      <c r="P24" s="17"/>
      <c r="Q24" s="17"/>
      <c r="R24" s="17"/>
      <c r="S24" s="17"/>
      <c r="T24" s="15"/>
    </row>
    <row r="25" spans="1:20" ht="8.1" customHeight="1" x14ac:dyDescent="0.2">
      <c r="A25" s="341"/>
      <c r="B25" s="331"/>
      <c r="C25" s="332"/>
      <c r="D25" s="332"/>
      <c r="E25" s="332"/>
      <c r="F25" s="332"/>
      <c r="G25" s="332"/>
      <c r="H25" s="332"/>
      <c r="I25" s="332"/>
      <c r="J25" s="332"/>
      <c r="K25" s="332"/>
      <c r="L25" s="332"/>
      <c r="M25" s="332"/>
      <c r="N25" s="332"/>
      <c r="O25" s="332"/>
      <c r="P25" s="17"/>
      <c r="Q25" s="17"/>
      <c r="R25" s="17"/>
      <c r="S25" s="17"/>
      <c r="T25" s="15"/>
    </row>
    <row r="26" spans="1:20" ht="14.25" customHeight="1" x14ac:dyDescent="0.2">
      <c r="A26" s="341"/>
      <c r="B26" s="333" t="s">
        <v>54</v>
      </c>
      <c r="C26" s="333"/>
      <c r="D26" s="333"/>
      <c r="E26" s="333"/>
      <c r="F26" s="333"/>
      <c r="G26" s="333"/>
      <c r="H26" s="333"/>
      <c r="I26" s="333"/>
      <c r="J26" s="333"/>
      <c r="K26" s="333"/>
      <c r="L26" s="333"/>
      <c r="M26" s="333"/>
      <c r="N26" s="333"/>
      <c r="O26" s="333"/>
      <c r="P26" s="17"/>
      <c r="Q26" s="17"/>
      <c r="R26" s="17"/>
      <c r="S26" s="17"/>
      <c r="T26" s="15"/>
    </row>
    <row r="27" spans="1:20" ht="15" customHeight="1" x14ac:dyDescent="0.2">
      <c r="A27" s="341"/>
      <c r="B27" s="331"/>
      <c r="C27" s="332" t="s">
        <v>135</v>
      </c>
      <c r="D27" s="332"/>
      <c r="E27" s="332"/>
      <c r="F27" s="332"/>
      <c r="G27" s="332"/>
      <c r="H27" s="332"/>
      <c r="I27" s="332"/>
      <c r="J27" s="332"/>
      <c r="K27" s="332"/>
      <c r="L27" s="332"/>
      <c r="M27" s="332"/>
      <c r="N27" s="332"/>
      <c r="O27" s="332"/>
      <c r="P27" s="17"/>
      <c r="Q27" s="17"/>
      <c r="R27" s="17"/>
      <c r="S27" s="17"/>
      <c r="T27" s="15"/>
    </row>
    <row r="28" spans="1:20" ht="8.1" customHeight="1" x14ac:dyDescent="0.2">
      <c r="A28" s="341"/>
      <c r="B28" s="331"/>
      <c r="C28" s="332"/>
      <c r="D28" s="332"/>
      <c r="E28" s="332"/>
      <c r="F28" s="332"/>
      <c r="G28" s="332"/>
      <c r="H28" s="332"/>
      <c r="I28" s="332"/>
      <c r="J28" s="332"/>
      <c r="K28" s="332"/>
      <c r="L28" s="332"/>
      <c r="M28" s="332"/>
      <c r="N28" s="332"/>
      <c r="O28" s="332"/>
      <c r="P28" s="17"/>
      <c r="Q28" s="17"/>
      <c r="R28" s="17"/>
      <c r="S28" s="17"/>
      <c r="T28" s="15"/>
    </row>
    <row r="29" spans="1:20" x14ac:dyDescent="0.2">
      <c r="A29" s="341"/>
      <c r="B29" s="333" t="s">
        <v>73</v>
      </c>
      <c r="C29" s="333"/>
      <c r="D29" s="333"/>
      <c r="E29" s="333"/>
      <c r="F29" s="333"/>
      <c r="G29" s="333"/>
      <c r="H29" s="333"/>
      <c r="I29" s="333"/>
      <c r="J29" s="333"/>
      <c r="K29" s="333"/>
      <c r="L29" s="333"/>
      <c r="M29" s="333"/>
      <c r="N29" s="333"/>
      <c r="O29" s="333"/>
      <c r="P29" s="17"/>
      <c r="Q29" s="17"/>
      <c r="R29" s="17"/>
      <c r="S29" s="17"/>
      <c r="T29" s="15"/>
    </row>
    <row r="30" spans="1:20" x14ac:dyDescent="0.2">
      <c r="A30" s="341"/>
      <c r="B30" s="334"/>
      <c r="C30" s="332" t="s">
        <v>74</v>
      </c>
      <c r="D30" s="332"/>
      <c r="E30" s="332"/>
      <c r="F30" s="332"/>
      <c r="G30" s="332"/>
      <c r="H30" s="332"/>
      <c r="I30" s="332"/>
      <c r="J30" s="332"/>
      <c r="K30" s="332"/>
      <c r="L30" s="332"/>
      <c r="M30" s="332"/>
      <c r="N30" s="332"/>
      <c r="O30" s="332"/>
      <c r="P30" s="17"/>
      <c r="Q30" s="17"/>
      <c r="R30" s="17"/>
      <c r="S30" s="17"/>
      <c r="T30" s="15"/>
    </row>
    <row r="31" spans="1:20" x14ac:dyDescent="0.2">
      <c r="A31" s="341"/>
      <c r="B31" s="334"/>
      <c r="C31" s="332"/>
      <c r="D31" s="332"/>
      <c r="E31" s="332"/>
      <c r="F31" s="332"/>
      <c r="G31" s="332"/>
      <c r="H31" s="332"/>
      <c r="I31" s="332"/>
      <c r="J31" s="332"/>
      <c r="K31" s="332"/>
      <c r="L31" s="332"/>
      <c r="M31" s="332"/>
      <c r="N31" s="332"/>
      <c r="O31" s="332"/>
      <c r="P31" s="17"/>
      <c r="Q31" s="17"/>
      <c r="R31" s="17"/>
      <c r="S31" s="17"/>
      <c r="T31" s="15"/>
    </row>
    <row r="32" spans="1:20" x14ac:dyDescent="0.2">
      <c r="A32" s="341"/>
      <c r="B32" s="333" t="s">
        <v>78</v>
      </c>
      <c r="C32" s="333"/>
      <c r="D32" s="333"/>
      <c r="E32" s="333"/>
      <c r="F32" s="333"/>
      <c r="G32" s="333"/>
      <c r="H32" s="333"/>
      <c r="I32" s="333"/>
      <c r="J32" s="333"/>
      <c r="K32" s="333"/>
      <c r="L32" s="333"/>
      <c r="M32" s="333"/>
      <c r="N32" s="333"/>
      <c r="O32" s="333"/>
      <c r="P32" s="17"/>
      <c r="Q32" s="17"/>
      <c r="R32" s="17"/>
      <c r="S32" s="17"/>
      <c r="T32" s="15"/>
    </row>
    <row r="33" spans="1:20" x14ac:dyDescent="0.2">
      <c r="A33" s="341"/>
      <c r="B33" s="334"/>
      <c r="C33" s="1" t="s">
        <v>76</v>
      </c>
      <c r="E33" s="13" t="s">
        <v>142</v>
      </c>
      <c r="F33" s="333" t="s">
        <v>79</v>
      </c>
      <c r="G33" s="333"/>
      <c r="H33" s="333"/>
      <c r="I33" s="333"/>
      <c r="J33" s="333"/>
      <c r="K33" s="333"/>
      <c r="L33" s="333"/>
      <c r="M33" s="333"/>
      <c r="N33" s="333"/>
      <c r="O33" s="333"/>
      <c r="P33" s="17"/>
      <c r="Q33" s="17"/>
      <c r="R33" s="17"/>
      <c r="S33" s="17"/>
      <c r="T33" s="15"/>
    </row>
    <row r="34" spans="1:20" ht="12.75" customHeight="1" x14ac:dyDescent="0.2">
      <c r="A34" s="341"/>
      <c r="B34" s="334"/>
      <c r="C34" s="1" t="s">
        <v>77</v>
      </c>
      <c r="E34" s="13" t="s">
        <v>143</v>
      </c>
      <c r="F34" s="333"/>
      <c r="G34" s="333"/>
      <c r="H34" s="333"/>
      <c r="I34" s="333"/>
      <c r="J34" s="333"/>
      <c r="K34" s="333"/>
      <c r="L34" s="333"/>
      <c r="M34" s="333"/>
      <c r="N34" s="333"/>
      <c r="O34" s="333"/>
      <c r="P34" s="17"/>
      <c r="Q34" s="17"/>
      <c r="R34" s="17"/>
      <c r="S34" s="17"/>
      <c r="T34" s="15"/>
    </row>
    <row r="35" spans="1:20" ht="12.75" customHeight="1" x14ac:dyDescent="0.2">
      <c r="A35" s="341"/>
      <c r="B35" s="334"/>
      <c r="C35" s="331"/>
      <c r="D35" s="331"/>
      <c r="E35" s="331"/>
      <c r="F35" s="331"/>
      <c r="G35" s="331"/>
      <c r="H35" s="331"/>
      <c r="I35" s="331"/>
      <c r="J35" s="331"/>
      <c r="K35" s="331"/>
      <c r="L35" s="331"/>
      <c r="M35" s="331"/>
      <c r="N35" s="331"/>
      <c r="O35" s="331"/>
      <c r="P35" s="17"/>
      <c r="Q35" s="17"/>
      <c r="R35" s="17"/>
      <c r="S35" s="17"/>
      <c r="T35" s="15"/>
    </row>
    <row r="36" spans="1:20" x14ac:dyDescent="0.2">
      <c r="A36" s="341"/>
      <c r="B36" s="333" t="s">
        <v>55</v>
      </c>
      <c r="C36" s="333"/>
      <c r="D36" s="333"/>
      <c r="E36" s="333"/>
      <c r="F36" s="333"/>
      <c r="G36" s="333"/>
      <c r="H36" s="333"/>
      <c r="I36" s="333"/>
      <c r="J36" s="333"/>
      <c r="K36" s="333"/>
      <c r="L36" s="333"/>
      <c r="M36" s="333"/>
      <c r="N36" s="333"/>
      <c r="O36" s="333"/>
      <c r="P36" s="17"/>
      <c r="Q36" s="17"/>
      <c r="R36" s="17"/>
      <c r="S36" s="17"/>
      <c r="T36" s="15"/>
    </row>
    <row r="37" spans="1:20" x14ac:dyDescent="0.2">
      <c r="A37" s="341"/>
      <c r="B37" s="334"/>
      <c r="C37" s="333" t="s">
        <v>97</v>
      </c>
      <c r="D37" s="333"/>
      <c r="E37" s="333"/>
      <c r="F37" s="333"/>
      <c r="G37" s="333"/>
      <c r="H37" s="333"/>
      <c r="I37" s="333"/>
      <c r="J37" s="333"/>
      <c r="K37" s="333"/>
      <c r="L37" s="333"/>
      <c r="M37" s="333"/>
      <c r="N37" s="333"/>
      <c r="O37" s="333"/>
      <c r="P37" s="17"/>
      <c r="Q37" s="17"/>
      <c r="R37" s="17"/>
      <c r="S37" s="17"/>
      <c r="T37" s="15"/>
    </row>
    <row r="38" spans="1:20" x14ac:dyDescent="0.2">
      <c r="A38" s="341"/>
      <c r="B38" s="334"/>
      <c r="C38" s="333" t="s">
        <v>98</v>
      </c>
      <c r="D38" s="333"/>
      <c r="E38" s="333"/>
      <c r="F38" s="333"/>
      <c r="G38" s="333"/>
      <c r="H38" s="333"/>
      <c r="I38" s="333"/>
      <c r="J38" s="333"/>
      <c r="K38" s="333"/>
      <c r="L38" s="333"/>
      <c r="M38" s="333"/>
      <c r="N38" s="333"/>
      <c r="O38" s="333"/>
      <c r="P38" s="17"/>
      <c r="Q38" s="17"/>
      <c r="R38" s="17"/>
      <c r="S38" s="17"/>
      <c r="T38" s="15"/>
    </row>
    <row r="39" spans="1:20" x14ac:dyDescent="0.2">
      <c r="A39" s="341"/>
      <c r="B39" s="334"/>
      <c r="C39" s="333" t="s">
        <v>99</v>
      </c>
      <c r="D39" s="333"/>
      <c r="E39" s="333"/>
      <c r="F39" s="333"/>
      <c r="G39" s="333"/>
      <c r="H39" s="333"/>
      <c r="I39" s="333"/>
      <c r="J39" s="333"/>
      <c r="K39" s="333"/>
      <c r="L39" s="333"/>
      <c r="M39" s="333"/>
      <c r="N39" s="333"/>
      <c r="O39" s="333"/>
      <c r="P39" s="1"/>
    </row>
    <row r="40" spans="1:20" ht="12.75" customHeight="1" x14ac:dyDescent="0.2">
      <c r="A40" s="341"/>
      <c r="B40" s="334"/>
      <c r="C40" s="18" t="s">
        <v>134</v>
      </c>
      <c r="D40" s="18"/>
      <c r="E40" s="18"/>
      <c r="F40" s="18"/>
      <c r="G40" s="18"/>
      <c r="H40" s="18"/>
      <c r="I40" s="18"/>
      <c r="J40" s="18"/>
      <c r="K40" s="18"/>
      <c r="L40" s="18"/>
      <c r="M40" s="18"/>
      <c r="N40" s="18"/>
      <c r="O40" s="18"/>
      <c r="P40" s="1"/>
    </row>
    <row r="41" spans="1:20" ht="7.5" customHeight="1" x14ac:dyDescent="0.2">
      <c r="A41" s="341"/>
      <c r="B41" s="334"/>
      <c r="C41" s="17"/>
      <c r="D41" s="17"/>
      <c r="E41" s="17"/>
      <c r="F41" s="17"/>
      <c r="G41" s="15"/>
      <c r="H41" s="1"/>
      <c r="I41" s="1"/>
      <c r="J41" s="1"/>
      <c r="K41" s="1"/>
      <c r="L41" s="1"/>
      <c r="M41" s="1"/>
      <c r="N41" s="1"/>
      <c r="O41" s="1"/>
      <c r="P41" s="1"/>
    </row>
    <row r="42" spans="1:20" x14ac:dyDescent="0.2">
      <c r="A42" s="341"/>
      <c r="B42" s="334"/>
      <c r="C42" s="333" t="s">
        <v>136</v>
      </c>
      <c r="D42" s="333"/>
      <c r="E42" s="333"/>
      <c r="F42" s="333"/>
      <c r="G42" s="333"/>
      <c r="H42" s="333"/>
      <c r="I42" s="333"/>
      <c r="J42" s="333"/>
      <c r="K42" s="333"/>
      <c r="L42" s="333"/>
      <c r="M42" s="333"/>
      <c r="N42" s="333"/>
      <c r="O42" s="333"/>
      <c r="P42" s="1"/>
    </row>
    <row r="43" spans="1:20" x14ac:dyDescent="0.2">
      <c r="A43" s="341"/>
      <c r="B43" s="334"/>
      <c r="C43" s="332"/>
      <c r="D43" s="332"/>
      <c r="E43" s="332"/>
      <c r="F43" s="332"/>
      <c r="G43" s="332"/>
      <c r="H43" s="332"/>
      <c r="I43" s="332"/>
      <c r="J43" s="332"/>
      <c r="K43" s="332"/>
      <c r="L43" s="332"/>
      <c r="M43" s="332"/>
      <c r="N43" s="332"/>
      <c r="O43" s="332"/>
      <c r="P43" s="17"/>
      <c r="Q43" s="17"/>
      <c r="R43" s="17"/>
      <c r="S43" s="17"/>
      <c r="T43" s="15"/>
    </row>
    <row r="44" spans="1:20" ht="20.25" customHeight="1" x14ac:dyDescent="0.2">
      <c r="A44" s="341"/>
      <c r="B44" s="334"/>
      <c r="C44" s="332"/>
      <c r="D44" s="332"/>
      <c r="E44" s="332"/>
      <c r="F44" s="332"/>
      <c r="G44" s="332"/>
      <c r="H44" s="332"/>
      <c r="I44" s="332"/>
      <c r="J44" s="332"/>
      <c r="K44" s="332"/>
      <c r="L44" s="332"/>
      <c r="M44" s="332"/>
      <c r="N44" s="332"/>
      <c r="O44" s="332"/>
      <c r="P44" s="17"/>
      <c r="Q44" s="17"/>
      <c r="R44" s="17"/>
      <c r="S44" s="17"/>
      <c r="T44" s="15"/>
    </row>
    <row r="45" spans="1:20" x14ac:dyDescent="0.2">
      <c r="A45" s="341"/>
      <c r="B45" s="350"/>
      <c r="C45" s="350"/>
      <c r="D45" s="350"/>
      <c r="E45" s="350"/>
      <c r="F45" s="350"/>
      <c r="G45" s="350"/>
      <c r="H45" s="350"/>
      <c r="I45" s="350"/>
      <c r="J45" s="350"/>
      <c r="K45" s="350"/>
      <c r="L45" s="350"/>
      <c r="M45" s="350"/>
      <c r="N45" s="350"/>
      <c r="O45" s="350"/>
      <c r="P45" s="17"/>
      <c r="Q45" s="17"/>
      <c r="R45" s="17"/>
      <c r="S45" s="17"/>
      <c r="T45" s="15"/>
    </row>
    <row r="46" spans="1:20" x14ac:dyDescent="0.2">
      <c r="A46" s="341"/>
      <c r="B46" s="350"/>
      <c r="C46" s="350"/>
      <c r="D46" s="350"/>
      <c r="E46" s="350"/>
      <c r="F46" s="350"/>
      <c r="G46" s="350"/>
      <c r="H46" s="350"/>
      <c r="I46" s="350"/>
      <c r="J46" s="350"/>
      <c r="K46" s="350"/>
      <c r="L46" s="350"/>
      <c r="M46" s="350"/>
      <c r="N46" s="350"/>
      <c r="O46" s="350"/>
      <c r="P46" s="17"/>
      <c r="Q46" s="17"/>
      <c r="R46" s="17"/>
      <c r="S46" s="17"/>
      <c r="T46" s="15"/>
    </row>
    <row r="47" spans="1:20" ht="25.5" customHeight="1" x14ac:dyDescent="0.2">
      <c r="A47" s="334"/>
      <c r="B47" s="334"/>
      <c r="C47" s="334"/>
      <c r="D47" s="334"/>
      <c r="E47" s="334"/>
      <c r="F47" s="334"/>
      <c r="G47" s="334"/>
      <c r="H47" s="334"/>
      <c r="I47" s="334"/>
      <c r="J47" s="334"/>
      <c r="K47" s="334"/>
      <c r="L47" s="334"/>
      <c r="M47" s="334"/>
      <c r="N47" s="334"/>
      <c r="O47" s="334"/>
      <c r="P47" s="334"/>
      <c r="Q47" s="334"/>
      <c r="R47" s="334"/>
      <c r="S47" s="334"/>
      <c r="T47" s="334"/>
    </row>
    <row r="48" spans="1:20" hidden="1" x14ac:dyDescent="0.2">
      <c r="J48" s="14"/>
    </row>
    <row r="49" x14ac:dyDescent="0.2"/>
  </sheetData>
  <sheetProtection algorithmName="SHA-512" hashValue="yeIlSjOsLttNCqKNelXJxl1B/jyN3iuWCHJQSbzFTu/4RPXxwDWRsqb9F4zO3ZsHE2fMw5x5PvRwtcNI1/EeLw==" saltValue="/PlArwo6ycUdcKUI1g+oZA==" spinCount="100000" sheet="1" selectLockedCells="1"/>
  <customSheetViews>
    <customSheetView guid="{79D53B4D-FE61-4A92-8A3B-50FD9A67B1F2}" scale="90" showGridLines="0" showRowCol="0" outlineSymbols="0" showRuler="0">
      <selection activeCell="A8" sqref="A8:B8"/>
      <pageMargins left="0.78740157480314965" right="0.19685039370078741" top="0.19685039370078741" bottom="0" header="0.19685039370078741" footer="0.19685039370078741"/>
      <pageSetup paperSize="9" scale="95" orientation="landscape" r:id="rId1"/>
      <headerFooter alignWithMargins="0"/>
    </customSheetView>
  </customSheetViews>
  <mergeCells count="59">
    <mergeCell ref="B46:O46"/>
    <mergeCell ref="B45:O45"/>
    <mergeCell ref="C39:O39"/>
    <mergeCell ref="C42:O42"/>
    <mergeCell ref="P2:S2"/>
    <mergeCell ref="O2:O20"/>
    <mergeCell ref="M2:M20"/>
    <mergeCell ref="B19:J19"/>
    <mergeCell ref="B11:J11"/>
    <mergeCell ref="I2:J2"/>
    <mergeCell ref="P7:S7"/>
    <mergeCell ref="P9:S11"/>
    <mergeCell ref="B21:O22"/>
    <mergeCell ref="C23:O23"/>
    <mergeCell ref="K2:K20"/>
    <mergeCell ref="L2:L20"/>
    <mergeCell ref="A47:T47"/>
    <mergeCell ref="A1:A46"/>
    <mergeCell ref="F1:H1"/>
    <mergeCell ref="I1:O1"/>
    <mergeCell ref="P3:S4"/>
    <mergeCell ref="P6:S6"/>
    <mergeCell ref="P8:S8"/>
    <mergeCell ref="P5:S5"/>
    <mergeCell ref="B6:J6"/>
    <mergeCell ref="C7:J7"/>
    <mergeCell ref="P12:S12"/>
    <mergeCell ref="N2:N20"/>
    <mergeCell ref="B5:J5"/>
    <mergeCell ref="D8:F8"/>
    <mergeCell ref="B15:J15"/>
    <mergeCell ref="B18:I18"/>
    <mergeCell ref="B2:D2"/>
    <mergeCell ref="B3:J4"/>
    <mergeCell ref="B12:J12"/>
    <mergeCell ref="B32:O32"/>
    <mergeCell ref="B8:C8"/>
    <mergeCell ref="B9:J10"/>
    <mergeCell ref="B14:J14"/>
    <mergeCell ref="G8:J8"/>
    <mergeCell ref="B13:J13"/>
    <mergeCell ref="C30:O31"/>
    <mergeCell ref="B30:B31"/>
    <mergeCell ref="B27:B28"/>
    <mergeCell ref="B26:O26"/>
    <mergeCell ref="B17:J17"/>
    <mergeCell ref="C24:O25"/>
    <mergeCell ref="B16:J16"/>
    <mergeCell ref="B23:B25"/>
    <mergeCell ref="C27:O28"/>
    <mergeCell ref="B29:O29"/>
    <mergeCell ref="C43:O44"/>
    <mergeCell ref="B37:B44"/>
    <mergeCell ref="C37:O37"/>
    <mergeCell ref="C38:O38"/>
    <mergeCell ref="B33:B35"/>
    <mergeCell ref="B36:O36"/>
    <mergeCell ref="F33:O34"/>
    <mergeCell ref="C35:O35"/>
  </mergeCells>
  <phoneticPr fontId="0" type="noConversion"/>
  <pageMargins left="0.78740157480314965" right="0.19685039370078741" top="0.19685039370078741" bottom="0" header="0.19685039370078741" footer="0.19685039370078741"/>
  <pageSetup paperSize="9" scale="95"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7</vt:i4>
      </vt:variant>
    </vt:vector>
  </HeadingPairs>
  <TitlesOfParts>
    <vt:vector size="14" baseType="lpstr">
      <vt:lpstr>AufstOrt 1</vt:lpstr>
      <vt:lpstr>AufstOrt 2</vt:lpstr>
      <vt:lpstr>AufstOrt 3</vt:lpstr>
      <vt:lpstr>AufstOrt 4</vt:lpstr>
      <vt:lpstr>AufstOrt 5</vt:lpstr>
      <vt:lpstr>ZusStell alle AufstOrte</vt:lpstr>
      <vt:lpstr>Seite 2_Seite 3 Unterschrift</vt:lpstr>
      <vt:lpstr>'AufstOrt 1'!Druckbereich</vt:lpstr>
      <vt:lpstr>'AufstOrt 2'!Druckbereich</vt:lpstr>
      <vt:lpstr>'AufstOrt 3'!Druckbereich</vt:lpstr>
      <vt:lpstr>'AufstOrt 4'!Druckbereich</vt:lpstr>
      <vt:lpstr>'AufstOrt 5'!Druckbereich</vt:lpstr>
      <vt:lpstr>'Seite 2_Seite 3 Unterschrift'!Druckbereich</vt:lpstr>
      <vt:lpstr>'ZusStell alle AufstOrte'!Druckbereich</vt:lpstr>
    </vt:vector>
  </TitlesOfParts>
  <Company>Stadtverwaltung Ludwigsburg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E.beyl</dc:creator>
  <cp:lastModifiedBy>Brechlin, Beate</cp:lastModifiedBy>
  <cp:lastPrinted>2019-10-07T13:11:20Z</cp:lastPrinted>
  <dcterms:created xsi:type="dcterms:W3CDTF">2005-02-28T06:43:48Z</dcterms:created>
  <dcterms:modified xsi:type="dcterms:W3CDTF">2026-06-01T15:01:07Z</dcterms:modified>
</cp:coreProperties>
</file>